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8"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<sst xmlns="http://schemas.openxmlformats.org/spreadsheetml/2006/main" count="3789" uniqueCount="2997">
  <si>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</si>
  <si>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</si>
  <si>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</si>
  <si>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</si>
  <si>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</si>
  <si>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</si>
  <si>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</si>
  <si>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</si>
  <si>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</si>
  <si>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</si>
  <si>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</si>
  <si>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</si>
  <si>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</si>
  <si>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</si>
  <si>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</si>
  <si>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</si>
  <si>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</si>
  <si>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</si>
  <si>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</si>
  <si>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</si>
  <si>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</si>
  <si>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</si>
  <si>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</si>
  <si>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</si>
  <si>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</si>
  <si>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</si>
  <si>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</si>
  <si>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</si>
  <si>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</si>
  <si>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</si>
  <si>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</si>
  <si>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</si>
  <si>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</si>
  <si>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</si>
  <si>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</si>
  <si>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</si>
  <si>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</si>
  <si>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</si>
  <si>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</si>
  <si>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</si>
  <si>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</si>
  <si>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</si>
  <si>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</si>
  <si>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</si>
  <si>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</si>
  <si>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</si>
  <si>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</si>
  <si>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</si>
  <si>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</si>
  <si>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</si>
  <si>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</si>
  <si>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</si>
  <si>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</si>
  <si>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</si>
  <si>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</si>
  <si>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</si>
  <si>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</si>
  <si>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</si>
  <si>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</si>
  <si>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</si>
  <si>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</si>
  <si>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</si>
  <si>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</si>
  <si>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</si>
  <si>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</si>
  <si>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</si>
  <si>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</si>
  <si>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</si>
  <si>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</si>
  <si>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</si>
  <si>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</si>
  <si>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</si>
  <si>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</si>
  <si>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</si>
  <si>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</si>
  <si>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</si>
  <si>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</si>
  <si>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</si>
  <si>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</si>
  <si>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</si>
  <si>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</si>
  <si>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</si>
  <si>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</si>
  <si>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</si>
  <si>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</si>
  <si>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</si>
  <si>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</si>
  <si>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</si>
  <si>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</si>
  <si>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</si>
  <si>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</si>
  <si>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</si>
  <si>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</si>
  <si>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</si>
  <si>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</si>
  <si>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</si>
  <si>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</si>
  <si>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</si>
  <si>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</si>
  <si>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</si>
  <si>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</si>
  <si>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</si>
  <si>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</si>
  <si>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</si>
  <si>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</si>
  <si>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</si>
  <si>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</si>
  <si>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</si>
  <si>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</si>
  <si>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</si>
  <si>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</si>
  <si>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</si>
  <si>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</si>
  <si>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</si>
  <si>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</si>
  <si>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</si>
  <si>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</si>
  <si>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</si>
  <si>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</si>
  <si>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</si>
  <si>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</si>
  <si>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</si>
  <si>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</si>
  <si>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</si>
  <si>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</si>
  <si>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</si>
  <si>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</si>
  <si>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</si>
  <si>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</si>
  <si>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</si>
  <si>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</si>
  <si>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</si>
  <si>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</si>
  <si>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</si>
  <si>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</si>
  <si>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</si>
  <si>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</si>
  <si>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</si>
  <si>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</si>
  <si>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</si>
  <si>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</si>
  <si>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</si>
  <si>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</si>
  <si>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</si>
  <si>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</si>
  <si>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</si>
  <si>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</si>
  <si>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</si>
  <si>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</si>
  <si>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</si>
  <si>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</si>
  <si>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</si>
  <si>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</si>
  <si>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</si>
  <si>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</si>
  <si>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</si>
  <si>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</si>
  <si>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</si>
  <si>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</si>
  <si>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</si>
  <si>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</si>
  <si>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</si>
  <si>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</si>
  <si>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</si>
  <si>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</si>
  <si>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</si>
  <si>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</si>
  <si>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</si>
  <si>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</si>
  <si>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</si>
  <si>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</si>
  <si>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</si>
  <si>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</si>
  <si>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</si>
  <si>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</si>
  <si>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</si>
  <si>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</si>
  <si>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</si>
  <si>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</si>
  <si>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</si>
  <si>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</si>
  <si>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</si>
  <si>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</si>
  <si>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</si>
  <si>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</si>
  <si>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</si>
  <si>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</si>
  <si>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</si>
  <si>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</si>
  <si>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</si>
  <si>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</si>
  <si>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</si>
  <si>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</si>
  <si>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</si>
  <si>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</si>
  <si>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</si>
  <si>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</si>
  <si>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</si>
  <si>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</si>
  <si>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</si>
  <si>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</si>
  <si>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</si>
  <si>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</si>
  <si>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</si>
  <si>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</si>
  <si>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</si>
  <si>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</si>
  <si>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</si>
  <si>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</si>
  <si>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</si>
  <si>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</si>
  <si>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</si>
  <si>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</si>
  <si>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</si>
  <si>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</si>
  <si>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</si>
  <si>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</si>
  <si>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</si>
  <si>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</si>
  <si>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</si>
  <si>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</si>
  <si>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</si>
  <si>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</si>
  <si>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</si>
  <si>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</si>
  <si>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</si>
  <si>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</si>
  <si>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</si>
  <si>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</si>
  <si>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</si>
  <si>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</si>
  <si>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</si>
  <si>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</si>
  <si>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</si>
  <si>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</si>
  <si>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</si>
  <si>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</si>
  <si>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</si>
  <si>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</si>
  <si>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</si>
  <si>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</si>
  <si>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</si>
  <si>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</si>
  <si>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</si>
  <si>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</si>
  <si>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</si>
  <si>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</si>
  <si>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</si>
  <si>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</si>
  <si>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</si>
  <si>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</si>
  <si>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</si>
  <si>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</si>
  <si>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</si>
  <si>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</si>
  <si>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</si>
  <si>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</si>
  <si>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</si>
  <si>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</si>
  <si>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</si>
  <si>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</si>
  <si>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</si>
  <si>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</si>
  <si>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</si>
  <si>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</si>
  <si>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</si>
  <si>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</si>
  <si>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</si>
  <si>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</si>
  <si>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</si>
  <si>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</si>
  <si>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</si>
  <si>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</si>
  <si>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</si>
  <si>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</si>
  <si>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</si>
  <si>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</si>
  <si>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</si>
  <si>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</si>
  <si>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</si>
  <si>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</si>
  <si>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</si>
  <si>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</si>
  <si>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</si>
  <si>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</si>
  <si>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</si>
  <si>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</si>
  <si>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</si>
  <si>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</si>
  <si>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</si>
  <si>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</si>
  <si>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</si>
  <si>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</si>
  <si>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</si>
  <si>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</si>
  <si>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</si>
  <si>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</si>
  <si>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</si>
  <si>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</si>
  <si>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</si>
  <si>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</si>
  <si>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</si>
  <si>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</si>
  <si>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</si>
  <si>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</si>
  <si>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</si>
  <si>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</si>
  <si>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</si>
  <si>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</si>
  <si>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</si>
  <si>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</si>
  <si>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</si>
  <si>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</si>
  <si>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</si>
  <si>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</si>
  <si>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</si>
  <si>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</si>
  <si>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</si>
  <si>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</si>
  <si>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</si>
  <si>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</si>
  <si>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</si>
  <si>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</si>
  <si>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</si>
  <si>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</si>
  <si>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</si>
  <si>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</si>
  <si>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</si>
  <si>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</si>
  <si>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</si>
  <si>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</si>
  <si>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</si>
  <si>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</si>
  <si>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</si>
  <si>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</si>
  <si>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</si>
  <si>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</si>
  <si>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</si>
  <si>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</si>
  <si>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</si>
  <si>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</si>
  <si>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</si>
  <si>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</si>
  <si>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</si>
  <si>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</si>
  <si>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</si>
  <si>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</si>
  <si>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</si>
  <si>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</si>
  <si>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</si>
  <si>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</si>
  <si>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</si>
  <si>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</si>
  <si>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</si>
  <si>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</si>
  <si>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</si>
  <si>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</si>
  <si>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</si>
  <si>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</si>
  <si>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</si>
  <si>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</si>
  <si>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</si>
  <si>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</si>
  <si>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</si>
  <si>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</si>
  <si>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</si>
  <si>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</si>
  <si>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</si>
  <si>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</si>
  <si>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</si>
  <si>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</si>
  <si>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</si>
  <si>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</si>
  <si>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</si>
  <si>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</si>
  <si>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</si>
  <si>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</si>
  <si>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</si>
  <si>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</si>
  <si>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</si>
  <si>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</si>
  <si>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</si>
  <si>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</si>
  <si>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</si>
  <si>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</si>
  <si>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</si>
  <si>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</si>
  <si>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</si>
  <si>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</si>
  <si>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</si>
  <si>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</si>
  <si>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</si>
  <si>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</si>
  <si>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</si>
  <si>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</si>
  <si>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</si>
  <si>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</si>
  <si>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</si>
  <si>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</si>
  <si>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</si>
  <si>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</si>
  <si>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</si>
  <si>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</si>
  <si>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</si>
  <si>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</si>
  <si>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</si>
  <si>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</si>
  <si>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</si>
  <si>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</si>
  <si>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</si>
  <si>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</si>
  <si>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</si>
  <si>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</si>
  <si>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</si>
  <si>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</si>
  <si>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</si>
  <si>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</si>
  <si>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</si>
  <si>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</si>
  <si>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</si>
  <si>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</si>
  <si>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</si>
  <si>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</si>
  <si>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</si>
  <si>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</si>
  <si>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</si>
  <si>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</si>
  <si>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</si>
  <si>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</si>
  <si>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</si>
  <si>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</si>
  <si>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</si>
  <si>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</si>
  <si>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</si>
  <si>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</si>
  <si>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</si>
  <si>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</si>
  <si>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</si>
  <si>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</si>
  <si>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</si>
  <si>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</si>
  <si>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</si>
  <si>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</si>
  <si>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</si>
  <si>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</si>
  <si>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</si>
  <si>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</si>
  <si>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</si>
  <si>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</si>
  <si>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</si>
  <si>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</si>
  <si>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</si>
  <si>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</si>
  <si>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</si>
  <si>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</si>
  <si>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</si>
  <si>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</si>
  <si>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</si>
  <si>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</si>
  <si>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</si>
  <si>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</si>
  <si>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</si>
  <si>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</si>
  <si>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</si>
  <si>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</si>
  <si>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</si>
  <si>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</si>
  <si>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</si>
  <si>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</si>
  <si>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</si>
  <si>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</si>
  <si>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</si>
  <si>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</si>
  <si>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</si>
  <si>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</si>
  <si>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</si>
  <si>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</si>
  <si>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</si>
  <si>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</si>
  <si>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</si>
  <si>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</si>
  <si>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</si>
  <si>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</si>
  <si>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</si>
  <si>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</si>
  <si>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</si>
  <si>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</si>
  <si>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</si>
  <si>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</si>
  <si>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</si>
  <si>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</si>
  <si>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</si>
  <si>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</si>
  <si>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</si>
  <si>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</si>
  <si>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</si>
  <si>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</si>
  <si>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</si>
  <si>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</si>
  <si>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</si>
  <si>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</si>
  <si>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</si>
  <si>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</si>
  <si>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</si>
  <si>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</si>
  <si>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</si>
  <si>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</si>
  <si>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</si>
  <si>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</si>
  <si>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</si>
  <si>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</si>
  <si>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</si>
  <si>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</si>
  <si>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</si>
  <si>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</si>
  <si>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</si>
  <si>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</si>
  <si>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</si>
  <si>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</si>
  <si>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</si>
  <si>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</si>
  <si>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</si>
  <si>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</si>
  <si>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</si>
  <si>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</si>
  <si>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</si>
  <si>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</si>
  <si>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</si>
  <si>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</si>
  <si>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</si>
  <si>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</si>
  <si>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</si>
  <si>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</si>
  <si>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</si>
  <si>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</si>
  <si>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</si>
  <si>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</si>
  <si>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</si>
  <si>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</si>
  <si>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</si>
  <si>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</si>
  <si>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</si>
  <si>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</si>
  <si>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</si>
  <si>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</si>
  <si>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</si>
  <si>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</si>
  <si>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</si>
  <si>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</si>
  <si>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</si>
  <si>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</si>
  <si>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</si>
  <si>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</si>
  <si>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</si>
  <si>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</si>
  <si>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</si>
  <si>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</si>
  <si>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</si>
  <si>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</si>
  <si>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</si>
  <si>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</si>
  <si>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</si>
  <si>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</si>
  <si>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</si>
  <si>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</si>
  <si>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</si>
  <si>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</si>
  <si>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</si>
  <si>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</si>
  <si>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</si>
  <si>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</si>
  <si>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</si>
  <si>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</si>
  <si>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</si>
  <si>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</si>
  <si>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</si>
  <si>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</si>
  <si>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</si>
  <si>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</si>
  <si>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</si>
  <si>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</si>
  <si>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</si>
  <si>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</si>
  <si>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</si>
  <si>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</si>
  <si>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</si>
  <si>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</si>
  <si>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</si>
  <si>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</si>
  <si>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</si>
  <si>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</si>
  <si>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</si>
  <si>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</si>
  <si>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</si>
  <si>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</si>
  <si>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</si>
  <si>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</si>
  <si>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</si>
  <si>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</si>
  <si>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</si>
  <si>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</si>
  <si>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</si>
  <si>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</si>
  <si>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</si>
  <si>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</si>
  <si>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</si>
  <si>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</si>
  <si>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</si>
  <si>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</si>
  <si>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</si>
  <si>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</si>
  <si>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</si>
  <si>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</si>
  <si>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</si>
  <si>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</si>
  <si>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</si>
  <si>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</si>
  <si>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</si>
  <si>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</si>
  <si>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</si>
  <si>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</si>
  <si>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</si>
  <si>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</si>
  <si>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</si>
  <si>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</si>
  <si>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</si>
  <si>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</si>
  <si>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</si>
  <si>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</si>
  <si>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</si>
  <si>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</si>
  <si>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</si>
  <si>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</si>
  <si>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</si>
  <si>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</si>
  <si>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</si>
  <si>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</si>
  <si>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</si>
  <si>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</si>
  <si>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</si>
  <si>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</si>
  <si>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</si>
  <si>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</si>
  <si>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</si>
  <si>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</si>
  <si>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</si>
  <si>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</si>
  <si>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</si>
  <si>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</si>
  <si>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</si>
  <si>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</si>
  <si>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</si>
  <si>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</si>
  <si>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</si>
  <si>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</si>
  <si>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</si>
  <si>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</si>
  <si>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</si>
  <si>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</si>
  <si>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</si>
  <si>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</si>
  <si>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</si>
  <si>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</si>
  <si>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</si>
  <si>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</si>
  <si>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</si>
  <si>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</si>
  <si>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</si>
  <si>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</si>
  <si>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</si>
  <si>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</si>
  <si>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</si>
  <si>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</si>
  <si>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</si>
  <si>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</si>
  <si>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</si>
  <si>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</si>
  <si>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</si>
  <si>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</si>
  <si>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</si>
  <si>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</si>
  <si>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</si>
  <si>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</si>
  <si>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</si>
  <si>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</si>
  <si>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</si>
  <si>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</si>
  <si>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</si>
  <si>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</si>
  <si>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</si>
  <si>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</si>
  <si>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</si>
  <si>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</si>
  <si>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</si>
  <si>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</si>
  <si>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</si>
  <si>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</si>
  <si>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</si>
  <si>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</si>
  <si>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</si>
  <si>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</si>
  <si>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</si>
  <si>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</si>
  <si>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</si>
  <si>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</si>
  <si>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</si>
  <si>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</si>
  <si>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</si>
  <si>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</si>
  <si>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</si>
  <si>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</si>
  <si>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</si>
  <si>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</si>
  <si>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</si>
  <si>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</si>
  <si>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</si>
  <si>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</si>
  <si>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</si>
  <si>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</si>
  <si>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</si>
  <si>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</si>
  <si>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</si>
  <si>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</si>
  <si>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</si>
  <si>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</si>
  <si>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</si>
  <si>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</si>
  <si>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</si>
  <si>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</si>
  <si>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</si>
  <si>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</si>
  <si>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</si>
  <si>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</si>
  <si>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</si>
  <si>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</si>
  <si>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</si>
  <si>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</si>
  <si>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</si>
  <si>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</si>
  <si>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</si>
  <si>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</si>
  <si>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</si>
  <si>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</si>
  <si>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</si>
  <si>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</si>
  <si>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</si>
  <si>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</si>
  <si>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</si>
  <si>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</si>
  <si>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</si>
  <si>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</si>
  <si>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</si>
  <si>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</si>
  <si>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</si>
  <si>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</si>
  <si>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</si>
  <si>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</si>
  <si>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</si>
  <si>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</si>
  <si>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</si>
  <si>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</si>
  <si>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</si>
  <si>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</si>
  <si>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</si>
  <si>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</si>
  <si>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</si>
  <si>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</si>
  <si>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</si>
  <si>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</si>
  <si>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</si>
  <si>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</si>
  <si>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</si>
  <si>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</si>
  <si>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</si>
  <si>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</si>
  <si>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</si>
  <si>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</si>
  <si>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</si>
  <si>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</si>
  <si>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</si>
  <si>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</si>
  <si>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</si>
  <si>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</si>
  <si>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</si>
  <si>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</si>
  <si>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</si>
  <si>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</si>
  <si>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</si>
  <si>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</si>
  <si>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</si>
  <si>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</si>
  <si>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</si>
  <si>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</si>
  <si>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</si>
  <si>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</si>
  <si>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</si>
  <si>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</si>
  <si>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</si>
  <si>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</si>
  <si>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</si>
  <si>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</si>
  <si>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</si>
  <si>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</si>
  <si>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</si>
  <si>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</si>
  <si>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</si>
  <si>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</si>
  <si>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</si>
  <si>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</si>
  <si>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</si>
  <si>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</si>
  <si>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</si>
  <si>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</si>
  <si>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</si>
  <si>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</si>
  <si>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</si>
  <si>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</si>
  <si>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</si>
  <si>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</si>
  <si>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</si>
  <si>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</si>
  <si>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</si>
  <si>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</si>
  <si>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</si>
  <si>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</si>
  <si>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</si>
  <si>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</si>
  <si>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</si>
  <si>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</si>
  <si>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</si>
  <si>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</si>
  <si>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</si>
  <si>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</si>
  <si>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</si>
  <si>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</si>
  <si>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</si>
  <si>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</si>
  <si>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</si>
  <si>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</si>
  <si>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</si>
  <si>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</si>
  <si>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</si>
  <si>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</si>
  <si>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</si>
  <si>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</si>
  <si>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</si>
  <si>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</si>
  <si>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</si>
  <si>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</si>
  <si>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</si>
  <si>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</si>
  <si>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</si>
  <si>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</si>
  <si>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</si>
  <si>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</si>
  <si>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</si>
  <si>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</si>
  <si>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</si>
  <si>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</si>
  <si>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</si>
  <si>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</si>
  <si>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</si>
  <si>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</si>
  <si>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</si>
  <si>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</si>
  <si>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</si>
  <si>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</si>
  <si>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</si>
  <si>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</si>
  <si>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</si>
  <si>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</si>
  <si>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</si>
  <si>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</si>
  <si>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</si>
  <si>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</si>
  <si>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</si>
  <si>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</si>
  <si>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</si>
  <si>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</si>
  <si>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</si>
  <si>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</si>
  <si>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</si>
  <si>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</si>
  <si>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</si>
  <si>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</si>
  <si>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</si>
  <si>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</si>
  <si>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</si>
  <si>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</si>
  <si>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</si>
  <si>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</si>
  <si>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</si>
  <si>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</si>
  <si>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</si>
  <si>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</si>
  <si>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</si>
  <si>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</si>
  <si>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</si>
  <si>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</si>
  <si>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</si>
  <si>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</si>
  <si>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</si>
  <si>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</si>
  <si>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</si>
  <si>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</si>
  <si>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</si>
  <si>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</si>
  <si>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</si>
  <si>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</si>
  <si>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</si>
  <si>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</si>
  <si>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</si>
  <si>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</si>
  <si>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</si>
  <si>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</si>
  <si>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</si>
  <si>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</si>
  <si>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</si>
  <si>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</si>
  <si>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</si>
  <si>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</si>
  <si>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</si>
  <si>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</si>
  <si>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</si>
  <si>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</si>
  <si>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</si>
  <si>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</si>
  <si>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</si>
  <si>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</si>
  <si>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</si>
  <si>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</si>
  <si>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</si>
  <si>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</si>
  <si>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</si>
  <si>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</si>
  <si>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</si>
  <si>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</si>
  <si>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</si>
  <si>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</si>
  <si>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</si>
  <si>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</si>
  <si>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</si>
  <si>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</si>
  <si>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</si>
  <si>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</si>
  <si>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</si>
  <si>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</si>
  <si>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</si>
  <si>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</si>
  <si>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</si>
  <si>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</si>
  <si>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</si>
  <si>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</si>
  <si>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</si>
  <si>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</si>
  <si>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</si>
  <si>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</si>
  <si>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</si>
  <si>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</si>
  <si>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</si>
  <si>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</si>
  <si>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</si>
  <si>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</si>
  <si>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</si>
  <si>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</si>
  <si>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</si>
  <si>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</si>
  <si>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</si>
  <si>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</si>
  <si>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</si>
  <si>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</si>
  <si>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</si>
  <si>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</si>
  <si>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</si>
  <si>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</si>
  <si>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</si>
  <si>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</si>
  <si>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</si>
  <si>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</si>
  <si>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</si>
  <si>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</si>
  <si>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</si>
  <si>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</si>
  <si>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</si>
  <si>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</si>
  <si>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</si>
  <si>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</si>
  <si>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</si>
  <si>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</si>
  <si>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</si>
  <si>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</si>
  <si>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</si>
  <si>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</si>
  <si>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</si>
  <si>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</si>
  <si>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</si>
  <si>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</si>
  <si>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</si>
  <si>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</si>
  <si>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</si>
  <si>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</si>
  <si>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</si>
  <si>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</si>
  <si>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</si>
  <si>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</si>
  <si>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</si>
  <si>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</si>
  <si>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</si>
  <si>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</si>
  <si>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</si>
  <si>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</si>
  <si>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</si>
  <si>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</si>
  <si>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</si>
  <si>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</si>
  <si>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</si>
  <si>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</si>
  <si>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</si>
  <si>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</si>
  <si>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</si>
  <si>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</si>
  <si>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</si>
  <si>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</si>
  <si>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</si>
  <si>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</si>
  <si>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</si>
  <si>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</si>
  <si>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</si>
  <si>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</si>
  <si>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</si>
  <si>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</si>
  <si>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</si>
  <si>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</si>
  <si>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</si>
  <si>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</si>
  <si>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</si>
  <si>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</si>
  <si>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</si>
  <si>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</si>
  <si>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</si>
  <si>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</si>
  <si>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</si>
  <si>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</si>
  <si>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</si>
  <si>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</si>
  <si>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</si>
  <si>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</si>
  <si>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</si>
  <si>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</si>
  <si>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</si>
  <si>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</si>
  <si>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</si>
  <si>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</si>
  <si>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</si>
  <si>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</si>
  <si>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</si>
  <si>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</si>
  <si>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</si>
  <si>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</si>
  <si>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</si>
  <si>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</si>
  <si>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</si>
  <si>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</si>
  <si>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</si>
  <si>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</si>
  <si>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</si>
  <si>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</si>
  <si>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</si>
  <si>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</si>
  <si>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</si>
  <si>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</si>
  <si>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</si>
  <si>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</si>
  <si>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</si>
  <si>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</si>
  <si>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</si>
  <si>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</si>
  <si>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</si>
  <si>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</si>
  <si>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</si>
  <si>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</si>
  <si>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</si>
  <si>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</si>
  <si>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</si>
  <si>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</si>
  <si>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</si>
  <si>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</si>
  <si>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</si>
  <si>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</si>
  <si>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</si>
  <si>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</si>
  <si>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</si>
  <si>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</si>
  <si>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</si>
  <si>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</si>
  <si>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</si>
  <si>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</si>
  <si>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</si>
  <si>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</si>
  <si>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</si>
  <si>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</si>
  <si>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</si>
  <si>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</si>
  <si>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</si>
  <si>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</si>
  <si>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</si>
  <si>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</si>
  <si>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</si>
  <si>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</si>
  <si>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</si>
  <si>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</si>
  <si>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</si>
  <si>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</si>
  <si>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</si>
  <si>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</si>
  <si>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</si>
  <si>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</si>
  <si>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</si>
  <si>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</si>
  <si>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</si>
  <si>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</si>
  <si>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</si>
  <si>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</si>
  <si>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</si>
  <si>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</si>
  <si>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</si>
  <si>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</si>
  <si>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</si>
  <si>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</si>
  <si>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</si>
  <si>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</si>
  <si>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</si>
  <si>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</si>
  <si>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</si>
  <si>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</si>
  <si>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</si>
  <si>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</si>
  <si>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</si>
  <si>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</si>
  <si>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</si>
  <si>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</si>
  <si>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</si>
  <si>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</si>
  <si>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</si>
  <si>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</si>
  <si>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</si>
  <si>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</si>
  <si>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</si>
  <si>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</si>
  <si>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</si>
  <si>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</si>
  <si>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</si>
  <si>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</si>
  <si>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</si>
  <si>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</si>
  <si>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</si>
  <si>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</si>
  <si>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</si>
  <si>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</si>
  <si>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</si>
  <si>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</si>
  <si>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</si>
  <si>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</si>
  <si>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</si>
  <si>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</si>
  <si>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</si>
  <si>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</si>
  <si>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</si>
  <si>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</si>
  <si>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</si>
  <si>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</si>
  <si>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</si>
  <si>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</si>
  <si>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</si>
  <si>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</si>
  <si>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</si>
  <si>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</si>
  <si>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</si>
  <si>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</si>
  <si>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</si>
  <si>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</si>
  <si>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</si>
  <si>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</si>
  <si>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</si>
  <si>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</si>
  <si>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</si>
  <si>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</si>
  <si>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</si>
  <si>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</si>
  <si>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</si>
  <si>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</si>
  <si>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</si>
  <si>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</si>
  <si>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</si>
  <si>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</si>
  <si>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</si>
  <si>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</si>
  <si>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</si>
  <si>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</si>
  <si>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</si>
  <si>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</si>
  <si>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</si>
  <si>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</si>
  <si>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</si>
  <si>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</si>
  <si>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</si>
  <si>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</si>
  <si>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</si>
  <si>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</si>
  <si>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</si>
  <si>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</si>
  <si>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</si>
  <si>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</si>
  <si>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</si>
  <si>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</si>
  <si>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</si>
  <si>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</si>
  <si>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</si>
  <si>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</si>
  <si>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</si>
  <si>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</si>
  <si>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</si>
  <si>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</si>
  <si>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</si>
  <si>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</si>
  <si>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</si>
  <si>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</si>
  <si>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</si>
  <si>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</si>
  <si>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</si>
  <si>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</si>
  <si>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</si>
  <si>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</si>
  <si>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</si>
  <si>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</si>
  <si>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</si>
  <si>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</si>
  <si>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</si>
  <si>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</si>
  <si>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</si>
  <si>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</si>
  <si>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</si>
  <si>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</si>
  <si>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</si>
  <si>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</si>
  <si>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</si>
  <si>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</si>
  <si>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</si>
  <si>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</si>
  <si>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</si>
  <si>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</si>
  <si>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</si>
  <si>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</si>
  <si>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</si>
  <si>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</si>
  <si>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</si>
  <si>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</si>
  <si>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</si>
  <si>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</si>
  <si>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</si>
  <si>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</si>
  <si>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</si>
  <si>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</si>
  <si>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</si>
  <si>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</si>
  <si>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</si>
  <si>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</si>
  <si>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</si>
  <si>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</si>
  <si>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</si>
  <si>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</si>
  <si>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</si>
  <si>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</si>
  <si>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</si>
  <si>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</si>
  <si>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</si>
  <si>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</si>
  <si>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</si>
  <si>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</si>
  <si>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</si>
  <si>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</si>
  <si>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</si>
  <si>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</si>
  <si>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</si>
  <si>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</si>
  <si>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</si>
  <si>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</si>
  <si>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</si>
  <si>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</si>
  <si>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</si>
  <si>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</si>
  <si>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</si>
  <si>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</si>
  <si>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</si>
  <si>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</si>
  <si>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</si>
  <si>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</si>
  <si>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</si>
  <si>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</si>
  <si>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</si>
  <si>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</si>
  <si>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</si>
  <si>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</si>
  <si>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</si>
  <si>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</si>
  <si>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</si>
  <si>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</si>
  <si>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</si>
  <si>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</si>
  <si>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</si>
  <si>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</si>
  <si>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</si>
  <si>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</si>
  <si>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</si>
  <si>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</si>
  <si>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</si>
  <si>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</si>
  <si>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</si>
  <si>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</si>
  <si>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</si>
  <si>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</si>
  <si>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</si>
  <si>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</si>
  <si>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</si>
  <si>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</si>
  <si>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</si>
  <si>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</si>
  <si>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</si>
  <si>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</si>
  <si>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</si>
  <si>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</si>
  <si>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</si>
  <si>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</si>
  <si>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</si>
  <si>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</si>
  <si>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</si>
  <si>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</si>
  <si>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</si>
  <si>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</si>
  <si>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</si>
  <si>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</si>
  <si>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</si>
  <si>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</si>
  <si>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</si>
  <si>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</si>
  <si>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</si>
  <si>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</si>
  <si>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</si>
  <si>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</si>
  <si>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</si>
  <si>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</si>
  <si>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</si>
  <si>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</si>
  <si>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</si>
  <si>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</si>
  <si>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</si>
  <si>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</si>
  <si>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</si>
  <si>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</si>
  <si>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</si>
  <si>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</si>
  <si>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</si>
  <si>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</si>
  <si>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</si>
  <si>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</si>
  <si>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</si>
  <si>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</si>
  <si>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</si>
  <si>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</si>
  <si>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</si>
  <si>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</si>
  <si>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</si>
  <si>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</si>
  <si>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</si>
  <si>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</si>
  <si>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</si>
  <si>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</si>
  <si>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</si>
  <si>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</si>
  <si>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</si>
  <si>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</si>
  <si>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</si>
  <si>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</si>
  <si>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</si>
  <si>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</si>
  <si>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</si>
  <si>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</si>
  <si>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</si>
  <si>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</si>
  <si>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</si>
  <si>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</si>
  <si>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</si>
  <si>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</si>
  <si>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</si>
  <si>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</si>
  <si>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</si>
  <si>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</si>
  <si>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</si>
  <si>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</si>
  <si>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</si>
  <si>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</si>
  <si>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</si>
  <si>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</si>
  <si>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</si>
  <si>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</si>
  <si>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</si>
  <si>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</si>
  <si>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</si>
  <si>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</si>
  <si>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</si>
  <si>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</si>
  <si>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</si>
  <si>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</si>
  <si>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</si>
  <si>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</si>
  <si>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</si>
  <si>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</si>
  <si>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</si>
  <si>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</si>
  <si>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</si>
  <si>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</si>
  <si>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</si>
  <si>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</si>
  <si>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</si>
  <si>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</si>
  <si>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</si>
  <si>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</si>
  <si>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</si>
  <si>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</si>
  <si>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</si>
  <si>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</si>
  <si>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</si>
  <si>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</si>
  <si>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</si>
  <si>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</si>
  <si>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</si>
  <si>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</si>
  <si>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</si>
  <si>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</si>
  <si>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</si>
  <si>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</si>
  <si>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</si>
  <si>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</si>
  <si>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</si>
  <si>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</si>
  <si>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</si>
  <si>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</si>
  <si>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</si>
  <si>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</si>
  <si>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</si>
  <si>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</si>
  <si>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</si>
  <si>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</si>
  <si>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</si>
  <si>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</si>
  <si>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</si>
  <si>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</si>
  <si>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</si>
  <si>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</si>
  <si>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</si>
  <si>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</si>
  <si>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</si>
  <si>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</si>
  <si>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</si>
  <si>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</si>
  <si>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</si>
  <si>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</si>
  <si>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</si>
  <si>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</si>
  <si>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</si>
  <si>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</si>
  <si>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</si>
  <si>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</si>
  <si>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</si>
  <si>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</si>
  <si>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</si>
  <si>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</si>
  <si>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</si>
  <si>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</si>
  <si>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</si>
  <si>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</si>
  <si>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</si>
  <si>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</si>
  <si>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</si>
  <si>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</si>
  <si>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</si>
  <si>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</si>
  <si>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</si>
  <si>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</si>
  <si>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</si>
  <si>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</si>
  <si>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</si>
  <si>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</si>
  <si>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</si>
  <si>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</si>
  <si>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</si>
  <si>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</si>
  <si>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</si>
  <si>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</si>
  <si>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</si>
  <si>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</si>
  <si>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</si>
  <si>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</si>
  <si>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</si>
  <si>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</si>
  <si>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</si>
  <si>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</si>
  <si>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</si>
  <si>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</si>
  <si>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</si>
  <si>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</si>
  <si>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</si>
  <si>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</si>
  <si>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</si>
  <si>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</si>
  <si>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</si>
  <si>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</si>
  <si>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</si>
  <si>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</si>
  <si>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</si>
  <si>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</si>
  <si>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</si>
  <si>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</si>
  <si>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</si>
  <si>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</si>
  <si>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</si>
  <si>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</si>
  <si>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</si>
  <si>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</si>
  <si>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</si>
  <si>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</si>
  <si>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</si>
  <si>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</si>
  <si>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</si>
  <si>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</si>
  <si>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</si>
  <si>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</si>
  <si>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</si>
  <si>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</si>
  <si>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</si>
  <si>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</si>
  <si>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</si>
  <si>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</si>
  <si>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</si>
  <si>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</si>
  <si>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</si>
  <si>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</si>
  <si>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</si>
  <si>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</si>
  <si>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</si>
  <si>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</si>
  <si>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</si>
  <si>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</si>
  <si>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</si>
  <si>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</si>
  <si>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</si>
  <si>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</si>
  <si>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</si>
  <si>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</si>
  <si>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</si>
  <si>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</si>
  <si>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</si>
  <si>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</si>
  <si>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</si>
  <si>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</si>
  <si>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</si>
  <si>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</si>
  <si>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</si>
  <si>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</si>
  <si>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</si>
  <si>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</si>
  <si>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</si>
  <si>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</si>
  <si>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</si>
  <si>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</si>
  <si>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</si>
  <si>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</si>
  <si>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</si>
  <si>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</si>
  <si>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</si>
  <si>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</si>
  <si>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</si>
  <si>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</si>
  <si>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</si>
  <si>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</si>
  <si>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</si>
  <si>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</si>
  <si>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</si>
  <si>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</si>
  <si>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</si>
  <si>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</si>
  <si>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</si>
  <si>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</si>
  <si>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</si>
  <si>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</si>
  <si>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</si>
  <si>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</si>
  <si>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</si>
  <si>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</si>
  <si>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</si>
  <si>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</si>
  <si>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</si>
  <si>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</si>
  <si>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</si>
  <si>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</si>
  <si>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</si>
  <si>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</si>
  <si>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</si>
  <si>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</si>
  <si>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</si>
  <si>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</si>
  <si>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</si>
  <si>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</si>
  <si>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</si>
  <si>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</si>
  <si>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</si>
  <si>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</si>
  <si>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</si>
  <si>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</si>
  <si>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</si>
  <si>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</si>
  <si>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</si>
  <si>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</si>
  <si>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</si>
  <si>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</si>
  <si>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</si>
  <si>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</si>
  <si>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</si>
  <si>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</si>
  <si>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</si>
  <si>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</si>
  <si>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</si>
  <si>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</si>
  <si>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</si>
  <si>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</si>
  <si>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</si>
  <si>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</si>
  <si>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</si>
  <si>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</si>
  <si>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</si>
  <si>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</si>
  <si>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</si>
  <si>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</si>
  <si>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</si>
  <si>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</si>
  <si>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</si>
  <si>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</si>
  <si>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</si>
  <si>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</si>
  <si>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</si>
  <si>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</si>
  <si>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</si>
  <si>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</si>
  <si>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</si>
  <si>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</si>
  <si>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</si>
  <si>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</si>
  <si>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</si>
  <si>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</si>
  <si>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</si>
  <si>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</si>
  <si>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</si>
  <si>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</si>
  <si>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</si>
  <si>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</si>
  <si>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</si>
  <si>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</si>
  <si>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</si>
  <si>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</si>
  <si>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</si>
  <si>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</si>
  <si>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</si>
  <si>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</si>
  <si>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</si>
  <si>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</si>
  <si>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</si>
  <si>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</si>
  <si>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</si>
  <si>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</si>
  <si>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</si>
  <si>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</si>
  <si>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</si>
  <si>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</si>
  <si>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</si>
  <si>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</si>
  <si>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</si>
  <si>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</si>
  <si>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</si>
  <si>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</si>
  <si>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</si>
  <si>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</si>
  <si>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</si>
  <si>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</si>
  <si>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</si>
  <si>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</si>
  <si>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</si>
  <si>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</si>
  <si>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</si>
  <si>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</si>
  <si>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</si>
  <si>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</si>
  <si>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</si>
  <si>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</si>
  <si>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</si>
  <si>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</si>
  <si>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</si>
  <si>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</si>
  <si>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</si>
  <si>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</si>
  <si>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</si>
  <si>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</si>
  <si>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</si>
  <si>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</si>
  <si>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</si>
  <si>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</si>
  <si>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</si>
  <si>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</si>
  <si>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</si>
  <si>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</si>
  <si>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</si>
  <si>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</si>
  <si>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</si>
  <si>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</si>
  <si>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</si>
  <si>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</si>
  <si>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</si>
  <si>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</si>
  <si>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</si>
  <si>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</si>
  <si>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</si>
  <si>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</si>
  <si>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</si>
  <si>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</si>
  <si>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</si>
  <si>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</si>
  <si>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</si>
  <si>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</si>
  <si>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</si>
  <si>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</si>
  <si>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</si>
  <si>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</si>
  <si>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</si>
  <si>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</si>
  <si>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</si>
  <si>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</si>
  <si>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</si>
  <si>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</si>
  <si>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</si>
  <si>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</si>
  <si>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</si>
  <si>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</si>
  <si>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</si>
  <si>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</si>
  <si>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</si>
  <si>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</si>
  <si>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</si>
  <si>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</si>
  <si>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</si>
  <si>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</si>
  <si>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</si>
  <si>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</si>
  <si>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</si>
  <si>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</si>
  <si>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</si>
  <si>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</si>
  <si>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</si>
  <si>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</si>
  <si>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</si>
  <si>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</si>
  <si>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</si>
  <si>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</si>
  <si>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</si>
  <si>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</si>
  <si>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</si>
  <si>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</si>
  <si>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</si>
  <si>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</si>
  <si>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</si>
  <si>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</si>
  <si>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</si>
  <si>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</si>
  <si>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</si>
  <si>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</si>
  <si>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</si>
  <si>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</si>
  <si>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</si>
  <si>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</si>
  <si>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</si>
  <si>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</si>
  <si>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</si>
  <si>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</si>
  <si>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</si>
  <si>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</si>
  <si>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</si>
  <si>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</si>
  <si>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</si>
  <si>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</si>
  <si>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</si>
  <si>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</si>
  <si>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</si>
  <si>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</si>
  <si>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</si>
  <si>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</si>
  <si>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</si>
  <si>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</si>
  <si>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</si>
  <si>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</si>
  <si>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</si>
  <si>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</si>
  <si>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</si>
  <si>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</si>
  <si>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</si>
  <si>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</si>
  <si>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</si>
  <si>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</si>
  <si>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</si>
  <si>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</si>
  <si>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</si>
  <si>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</si>
  <si>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</si>
  <si>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</si>
  <si>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</si>
  <si>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</si>
  <si>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</si>
  <si>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</si>
  <si>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</si>
  <si>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</si>
  <si>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</si>
  <si>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</si>
  <si>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</si>
  <si>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</si>
  <si>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</si>
  <si>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</si>
  <si>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</si>
  <si>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</si>
  <si>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</si>
  <si>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</si>
  <si>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</si>
  <si>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</si>
  <si>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</si>
  <si>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</si>
  <si>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</si>
  <si>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</si>
  <si>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</si>
  <si>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</si>
  <si>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</si>
  <si>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</si>
  <si>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</si>
  <si>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</si>
  <si>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</si>
  <si>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</si>
  <si>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</si>
  <si>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</si>
  <si>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</si>
  <si>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</si>
  <si>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</si>
  <si>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</si>
  <si>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</si>
  <si>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</si>
  <si>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</si>
  <si>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</si>
  <si>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</si>
  <si>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</si>
  <si>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</si>
  <si>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</si>
  <si>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</si>
  <si>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</si>
  <si>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</si>
  <si>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</si>
  <si>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</si>
  <si>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</si>
  <si>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</si>
  <si>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</si>
  <si>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</si>
  <si>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</si>
  <si>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</si>
  <si>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</si>
  <si>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</si>
  <si>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</si>
  <si>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</si>
  <si>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</si>
  <si>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</si>
  <si>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</si>
  <si>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</si>
  <si>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</si>
  <si>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</si>
  <si>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</si>
  <si>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</si>
  <si>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</si>
  <si>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</si>
  <si>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</si>
  <si>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</si>
  <si>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</si>
  <si>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</si>
  <si>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</si>
  <si>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</si>
  <si>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</si>
  <si>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</si>
  <si>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</si>
  <si>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</si>
  <si>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</si>
  <si>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</si>
  <si>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</si>
  <si>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</si>
  <si>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</si>
  <si>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</si>
  <si>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</si>
  <si>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</si>
  <si>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</si>
  <si>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</si>
  <si>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</si>
  <si>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</si>
  <si>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</si>
  <si>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</si>
  <si>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</si>
  <si>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</si>
  <si>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</si>
  <si>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</si>
  <si>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</si>
  <si>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</si>
  <si>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</si>
  <si>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</si>
  <si>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</si>
  <si>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</si>
  <si>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</si>
  <si>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</si>
  <si>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</si>
  <si>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</si>
  <si>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</si>
  <si>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</si>
  <si>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</si>
  <si>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</si>
  <si>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</si>
  <si>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</si>
  <si>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</si>
  <si>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</si>
  <si>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</si>
  <si>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</si>
  <si>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</si>
  <si>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</si>
  <si>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</si>
  <si>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</si>
  <si>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</si>
  <si>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</si>
  <si>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</si>
  <si>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</si>
  <si>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</si>
  <si>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</si>
  <si>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</si>
  <si>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</si>
  <si>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</si>
  <si>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</si>
  <si>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</si>
  <si>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</si>
  <si>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</si>
  <si>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</si>
  <si>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</si>
  <si>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</si>
  <si>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</si>
  <si>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</si>
  <si>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</si>
  <si>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</si>
  <si>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</si>
  <si>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</si>
  <si>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</si>
  <si>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</si>
  <si>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</si>
  <si>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</si>
  <si>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</si>
  <si>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</si>
  <si>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</si>
  <si>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</si>
  <si>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</si>
  <si>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</si>
  <si>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</si>
  <si>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</si>
  <si>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</si>
  <si>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</si>
  <si>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</si>
  <si>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</si>
  <si>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</si>
  <si>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</si>
  <si>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</si>
  <si>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</si>
  <si>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</si>
  <si>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</si>
  <si>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</si>
  <si>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</si>
  <si>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</si>
  <si>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</si>
  <si>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</si>
  <si>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</si>
  <si>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</si>
  <si>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</si>
  <si>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</si>
  <si>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</si>
  <si>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</si>
  <si>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</si>
  <si>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</si>
  <si>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</si>
  <si>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</si>
  <si>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</si>
  <si>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</si>
  <si>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</si>
  <si>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</si>
  <si>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</si>
  <si>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</si>
  <si>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</si>
  <si>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</si>
  <si>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</si>
  <si>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</si>
  <si>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</si>
  <si>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</si>
  <si>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</si>
  <si>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</si>
  <si>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</si>
  <si>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</si>
  <si>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</si>
  <si>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</si>
  <si>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</si>
  <si>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</si>
  <si>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</si>
  <si>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</si>
  <si>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</si>
  <si>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</si>
  <si>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</si>
  <si>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</si>
  <si>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</si>
  <si>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</si>
  <si>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</si>
  <si>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</si>
  <si>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</si>
  <si>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</si>
  <si>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</si>
  <si>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</si>
  <si>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</si>
  <si>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</si>
  <si>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</si>
  <si>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</si>
  <si>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</si>
  <si>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</si>
  <si>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</si>
  <si>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</si>
  <si>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</si>
  <si>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</si>
  <si>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</si>
  <si>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</si>
  <si>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</si>
  <si>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</si>
  <si>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</si>
  <si>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</si>
  <si>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</si>
  <si>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</si>
  <si>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</si>
  <si>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</si>
  <si>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</si>
  <si>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</si>
  <si>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</si>
  <si>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</si>
  <si>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</si>
  <si>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</si>
  <si>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</si>
  <si>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</si>
  <si>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</si>
  <si>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</si>
  <si>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</si>
  <si>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</si>
  <si>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</si>
  <si>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</si>
  <si>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</si>
  <si>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</si>
  <si>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</si>
  <si>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</si>
  <si>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</si>
  <si>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</si>
  <si>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</si>
  <si>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</si>
  <si>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</si>
  <si>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</si>
  <si>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</si>
  <si>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</si>
  <si>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</si>
  <si>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</si>
  <si>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</si>
  <si>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</si>
  <si>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</si>
  <si>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</si>
  <si>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</si>
  <si>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</si>
  <si>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</si>
  <si>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</si>
  <si>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</si>
  <si>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</si>
  <si>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</si>
  <si>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</si>
  <si>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</si>
  <si>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</si>
  <si>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</si>
  <si>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</si>
  <si>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</si>
  <si>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</si>
  <si>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</si>
  <si>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</si>
  <si>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</si>
  <si>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</si>
  <si>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</si>
  <si>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</si>
  <si>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</si>
  <si>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</si>
  <si>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</si>
  <si>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</si>
  <si>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</si>
  <si>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</si>
  <si>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</si>
  <si>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</si>
  <si>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</si>
  <si>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</si>
  <si>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</si>
  <si>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</si>
  <si>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</si>
  <si>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</si>
  <si>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</si>
  <si>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</si>
  <si>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</si>
  <si>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</si>
  <si>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</si>
  <si>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</si>
  <si>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</si>
  <si>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</si>
  <si>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</si>
  <si>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</si>
  <si>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</si>
  <si>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</si>
  <si>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</si>
  <si>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</si>
  <si>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</si>
  <si>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</si>
  <si>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</si>
  <si>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</si>
  <si>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</si>
  <si>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</si>
  <si>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</si>
  <si>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</si>
  <si>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</si>
  <si>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</si>
  <si>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</si>
  <si>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</si>
  <si>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</si>
  <si>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</si>
  <si>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</si>
  <si>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</si>
  <si>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</si>
  <si>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</si>
  <si>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</si>
  <si>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</si>
  <si>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</si>
  <si>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</si>
  <si>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</si>
  <si>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</si>
  <si>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</si>
  <si>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</si>
  <si>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</si>
  <si>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</si>
  <si>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</si>
  <si>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</si>
  <si>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</si>
  <si>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</si>
  <si>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</si>
  <si>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</si>
  <si>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</si>
  <si>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</si>
  <si>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</si>
  <si>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</si>
  <si>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</si>
  <si>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</si>
  <si>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</si>
  <si>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</si>
  <si>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</si>
  <si>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</si>
  <si>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</si>
  <si>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</si>
  <si>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</si>
  <si>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</si>
  <si>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</si>
  <si>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</si>
  <si>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</si>
  <si>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</si>
  <si>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</si>
  <si>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</si>
  <si>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</si>
  <si>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</si>
  <si>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</si>
  <si>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</si>
  <si>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</si>
  <si>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</si>
  <si>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</si>
  <si>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</si>
  <si>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</si>
  <si>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</si>
  <si>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</si>
  <si>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</si>
  <si>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</si>
  <si>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</si>
  <si>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</si>
  <si>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</si>
  <si>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</si>
  <si>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</si>
  <si>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</si>
  <si>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</si>
  <si>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</si>
  <si>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</si>
  <si>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</si>
  <si>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</si>
  <si>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</si>
  <si>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</si>
  <si>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</si>
  <si>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</si>
  <si>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</si>
  <si>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</si>
  <si>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</si>
  <si>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</si>
  <si>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</si>
  <si>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</si>
  <si>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</si>
  <si>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</si>
  <si>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</si>
  <si>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</si>
  <si>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</si>
  <si>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</si>
  <si>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</si>
  <si>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</si>
  <si>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</si>
  <si>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</si>
  <si>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</si>
  <si>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</si>
  <si>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</si>
  <si>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</si>
  <si>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</si>
  <si>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</si>
  <si>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</si>
  <si>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</si>
  <si>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</si>
  <si>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</si>
  <si>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</si>
  <si>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</si>
  <si>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</si>
  <si>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</si>
  <si>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</si>
  <si>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</si>
  <si>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</si>
  <si>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</si>
  <si>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</si>
  <si>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</si>
  <si>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</si>
  <si>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</si>
  <si>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</si>
  <si>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</si>
  <si>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</si>
  <si>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</si>
  <si>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</si>
  <si>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</si>
  <si>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</si>
  <si>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</si>
  <si>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</si>
  <si>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</si>
  <si>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</si>
  <si>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</si>
  <si>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</si>
  <si>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</si>
  <si>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</si>
  <si>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</si>
  <si>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</si>
  <si>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</si>
  <si>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</si>
  <si>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</si>
  <si>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</si>
  <si>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</si>
  <si>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</si>
  <si>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</si>
  <si>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</si>
  <si>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</si>
  <si>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</si>
  <si>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</si>
  <si>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</si>
  <si>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</si>
  <si>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</si>
  <si>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</si>
  <si>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</si>
  <si>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</si>
  <si>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</si>
  <si>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</si>
  <si>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</si>
  <si>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</si>
  <si>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</si>
  <si>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</si>
  <si>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</si>
  <si>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</si>
  <si>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</si>
  <si>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</si>
  <si>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</si>
  <si>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</si>
  <si>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</si>
  <si>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</si>
  <si>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</si>
  <si>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</si>
  <si>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</si>
  <si>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</si>
  <si>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</si>
  <si>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</si>
  <si>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</si>
  <si>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</si>
  <si>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</si>
  <si>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</si>
  <si>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</si>
  <si>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</si>
  <si>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</si>
  <si>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</si>
  <si>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</si>
  <si>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</si>
  <si>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</si>
  <si>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</si>
  <si>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</si>
  <si>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</si>
  <si>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</si>
  <si>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</si>
  <si>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</si>
  <si>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</si>
  <si>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</si>
  <si>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</si>
  <si>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</si>
  <si>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</si>
  <si>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</si>
  <si>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</si>
  <si>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</si>
  <si>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</si>
  <si>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</si>
  <si>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</si>
  <si>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</si>
  <si>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</si>
  <si>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</si>
  <si>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</si>
  <si>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</si>
  <si>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</si>
  <si>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</si>
  <si>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</si>
  <si>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</si>
  <si>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</si>
  <si>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</si>
  <si>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</si>
  <si>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</si>
  <si>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</si>
  <si>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</si>
  <si>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</si>
  <si>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</si>
  <si>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</si>
  <si>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</si>
  <si>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</si>
  <si>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</si>
  <si>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</si>
  <si>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</si>
  <si>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</si>
  <si>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</si>
  <si>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</si>
  <si>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</si>
  <si>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</si>
  <si>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</si>
  <si>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</si>
  <si>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</si>
  <si>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</si>
  <si>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</si>
  <si>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</si>
  <si>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</si>
  <si>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</si>
  <si>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</si>
  <si>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</si>
  <si>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</si>
  <si>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</si>
  <si>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</si>
  <si>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</si>
  <si>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</si>
  <si>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</si>
  <si>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</si>
  <si>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</si>
  <si>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</si>
  <si>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</si>
  <si>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</si>
  <si>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</si>
  <si>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</si>
  <si>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</si>
  <si>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</si>
  <si>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</si>
  <si>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</si>
  <si>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</si>
  <si>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</si>
  <si>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</si>
  <si>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</si>
  <si>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</si>
  <si>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</si>
  <si>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</si>
  <si>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</si>
  <si>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</si>
  <si>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</si>
  <si>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</si>
  <si>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</si>
  <si>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</si>
  <si>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</si>
  <si>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</si>
  <si>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</si>
  <si>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</si>
  <si>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</si>
  <si>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</si>
  <si>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</si>
  <si>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</si>
  <si>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</si>
  <si>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</si>
  <si>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</si>
  <si>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</si>
  <si>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</si>
  <si>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</si>
  <si>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</si>
  <si>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</si>
  <si>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</si>
  <si>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</si>
  <si>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</si>
  <si>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</si>
  <si>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</si>
  <si>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</si>
  <si>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</si>
  <si>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</si>
  <si>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</si>
  <si>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</si>
  <si>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</si>
  <si>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</si>
  <si>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</si>
  <si>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</si>
  <si>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</si>
  <si>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</si>
  <si>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</si>
  <si>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</si>
  <si>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</si>
  <si>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</si>
  <si>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</si>
  <si>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</si>
  <si>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</si>
  <si>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</si>
  <si>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</si>
  <si>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</si>
  <si>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</si>
  <si>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</si>
  <si>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</si>
  <si>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</si>
  <si>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</si>
  <si>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</si>
  <si>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</si>
  <si>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</si>
  <si>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</si>
  <si>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</si>
  <si>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</si>
  <si>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</si>
  <si>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</si>
  <si>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</si>
  <si>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</si>
  <si>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</si>
  <si>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</si>
  <si>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</si>
  <si>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</si>
  <si>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</si>
  <si>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</si>
  <si>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</si>
  <si>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</si>
  <si>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</si>
  <si>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</si>
  <si>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</si>
  <si>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</si>
  <si>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</si>
  <si>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</si>
  <si>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</si>
  <si>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</si>
  <si>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</si>
  <si>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</si>
  <si>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</si>
  <si>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</si>
  <si>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</si>
  <si>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</si>
  <si>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</si>
  <si>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</si>
  <si>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</si>
  <si>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</si>
  <si>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</si>
  <si>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</si>
  <si>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</si>
  <si>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</si>
  <si>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</si>
  <si>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</si>
  <si>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</si>
  <si>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</si>
  <si>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</si>
  <si>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</si>
  <si>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</si>
  <si>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</si>
  <si>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</si>
  <si>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</si>
  <si>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</si>
  <si>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</si>
  <si>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</si>
  <si>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</si>
  <si>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</si>
  <si>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</si>
  <si>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</si>
  <si>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</si>
  <si>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</si>
  <si>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</si>
  <si>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</si>
  <si>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</si>
  <si>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</si>
  <si>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</si>
  <si>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</si>
  <si>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</si>
  <si>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</si>
  <si>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</si>
  <si>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</si>
  <si>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</si>
  <si>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</si>
  <si>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</si>
  <si>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</si>
  <si>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</si>
  <si>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</si>
  <si>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</si>
  <si>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</si>
  <si>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</si>
  <si>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</si>
  <si>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</si>
  <si>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</si>
  <si>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</si>
  <si>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</si>
  <si>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</si>
  <si>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</si>
  <si>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</si>
  <si>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</si>
  <si>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</si>
  <si>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</si>
  <si>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</si>
  <si>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</si>
  <si>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</si>
  <si>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</si>
  <si>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</si>
  <si>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</si>
  <si>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</si>
  <si>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</si>
  <si>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</si>
  <si>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</si>
  <si>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</si>
  <si>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</si>
  <si>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</si>
  <si>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</si>
  <si>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</si>
  <si>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</si>
  <si>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</si>
  <si>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</si>
  <si>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</si>
  <si>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</si>
  <si>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</si>
  <si>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</si>
  <si>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</si>
  <si>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</si>
  <si>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</si>
  <si>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</si>
  <si>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</si>
  <si>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</si>
  <si>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</si>
  <si>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</si>
  <si>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</si>
  <si>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</si>
  <si>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</si>
  <si>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</si>
  <si>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</si>
  <si>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</si>
  <si>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</si>
  <si>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</si>
  <si>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</si>
  <si>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</si>
  <si>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</si>
  <si>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</si>
  <si>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</si>
  <si>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</si>
  <si>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</si>
  <si>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</si>
  <si>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</si>
  <si>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</si>
  <si>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</si>
  <si>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</si>
  <si>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</si>
  <si>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</si>
  <si>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</si>
  <si>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</si>
  <si>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</si>
  <si>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</si>
  <si>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</si>
  <si>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</si>
  <si>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</si>
  <si>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</si>
  <si>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</si>
  <si>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</si>
  <si>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</si>
  <si>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</si>
  <si>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</si>
  <si>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</si>
  <si>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</si>
  <si>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</si>
  <si>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</si>
  <si>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</si>
  <si>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</si>
  <si>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</si>
  <si>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</si>
  <si>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</si>
  <si>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</si>
  <si>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</si>
  <si>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</si>
  <si>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</si>
  <si>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</si>
  <si>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</si>
  <si>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</si>
  <si>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</si>
  <si>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</si>
  <si>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</si>
  <si>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</si>
  <si>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</si>
  <si>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</si>
  <si>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</si>
  <si>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</si>
  <si>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</si>
  <si>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</si>
  <si>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</si>
  <si>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</si>
  <si>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</si>
  <si>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</si>
  <si>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</si>
  <si>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</si>
  <si>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</si>
  <si>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</si>
  <si>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</si>
  <si>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</si>
  <si>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</si>
  <si>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</si>
  <si>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</si>
  <si>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</si>
  <si>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</si>
  <si>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</si>
  <si>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</si>
  <si>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</si>
  <si>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</si>
  <si>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</si>
  <si>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</si>
  <si>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</si>
  <si>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</si>
  <si>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</si>
  <si>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</si>
  <si>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</si>
  <si>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</si>
  <si>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</si>
  <si>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</si>
  <si>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</si>
  <si>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</si>
  <si>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</si>
  <si>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</si>
  <si>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</si>
  <si>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</si>
  <si>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</si>
  <si>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</si>
  <si>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</si>
  <si>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</si>
  <si>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</si>
  <si>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</si>
  <si>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</si>
  <si>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</si>
  <si>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</si>
  <si>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</si>
  <si>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</si>
  <si>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</si>
  <si>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</si>
  <si>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</si>
  <si>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</si>
  <si>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</si>
  <si>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</si>
  <si>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</si>
  <si>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</si>
  <si>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</si>
  <si>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</si>
  <si>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</si>
  <si>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</si>
  <si>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</si>
  <si>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</si>
  <si>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</si>
  <si>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</si>
  <si>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</si>
  <si>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</si>
  <si>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</si>
  <si>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</si>
  <si>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</si>
  <si>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</si>
  <si>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</si>
  <si>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</si>
  <si>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</si>
  <si>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</si>
  <si>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</si>
  <si>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</si>
  <si>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</si>
  <si>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</si>
  <si>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</si>
  <si>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</si>
  <si>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</si>
  <si>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</si>
  <si>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</si>
  <si>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</si>
  <si>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</si>
  <si>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</si>
  <si>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</si>
  <si>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</si>
  <si>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</si>
  <si>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</si>
  <si>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</si>
  <si>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</si>
  <si>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</si>
  <si>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</si>
  <si>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</si>
  <si>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</si>
  <si>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</si>
  <si>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</si>
  <si>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</si>
  <si>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</si>
  <si>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</si>
  <si>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</si>
  <si>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</si>
  <si>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</si>
  <si>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</si>
  <si>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</si>
  <si>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</si>
  <si>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</si>
  <si>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</si>
  <si>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</si>
  <si>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</si>
  <si>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</si>
  <si>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</si>
  <si>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</si>
  <si>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</si>
  <si>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</si>
  <si>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</si>
  <si>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</si>
  <si>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</si>
  <si>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</si>
  <si>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</si>
  <si>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</si>
  <si>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</si>
  <si>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</si>
  <si>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</si>
  <si>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</si>
  <si>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</si>
  <si>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</si>
  <si>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</si>
  <si>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</si>
  <si>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</si>
  <si>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</si>
  <si>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</si>
  <si>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</si>
  <si>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</si>
  <si>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</si>
  <si>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</si>
  <si>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</si>
  <si>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</si>
  <si>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</si>
  <si>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</si>
  <si>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</si>
  <si>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</si>
  <si>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</si>
  <si>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</si>
  <si>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</si>
  <si>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</si>
  <si>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</si>
  <si>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</si>
  <si>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</si>
  <si>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</si>
  <si>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</si>
  <si>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</si>
  <si>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</si>
  <si>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</si>
  <si>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</si>
  <si>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</si>
  <si>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</si>
  <si>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</si>
  <si>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</si>
  <si>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</si>
  <si>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</si>
  <si>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</si>
  <si>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</si>
  <si>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</si>
  <si>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</si>
  <si>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</si>
  <si>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</si>
  <si>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</si>
  <si>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</si>
  <si>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</si>
  <si>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</si>
  <si>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</si>
  <si>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</si>
  <si>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</si>
  <si>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</si>
  <si>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</si>
  <si>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</si>
  <si>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</si>
  <si>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</si>
  <si>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</si>
  <si>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</si>
  <si>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</si>
  <si>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</si>
  <si>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</si>
  <si>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</si>
  <si>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</si>
  <si>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</si>
  <si>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</si>
  <si>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</si>
  <si>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</si>
  <si>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</si>
  <si>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</si>
  <si>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</si>
  <si>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</si>
  <si>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</si>
  <si>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</si>
  <si>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</si>
  <si>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</si>
  <si>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</si>
  <si>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</si>
  <si>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</si>
  <si>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</si>
  <si>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</si>
  <si>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</si>
  <si>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</si>
  <si>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</si>
  <si>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</si>
  <si>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</si>
  <si>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</si>
  <si>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</si>
  <si>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</si>
  <si>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</si>
  <si>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</si>
  <si>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</si>
  <si>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</si>
  <si>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</si>
  <si>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</si>
  <si>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</si>
  <si>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</si>
  <si>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</si>
  <si>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</si>
  <si>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</si>
  <si>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</si>
  <si>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</si>
  <si>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</si>
  <si>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</si>
  <si>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</si>
  <si>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</si>
  <si>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</si>
  <si>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</si>
  <si>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</si>
  <si>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</si>
  <si>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</si>
  <si>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</si>
  <si>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</si>
  <si>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</si>
  <si>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</si>
  <si>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</si>
  <si>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</si>
  <si>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</si>
  <si>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</si>
  <si>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</si>
  <si>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</si>
  <si>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</si>
  <si>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</si>
  <si>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</si>
  <si>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</si>
  <si>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</si>
  <si>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</si>
  <si>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</si>
  <si>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</si>
  <si>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</si>
  <si>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</si>
  <si>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</si>
  <si>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</si>
  <si>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</si>
  <si>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</si>
  <si>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</si>
  <si>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</si>
  <si>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</si>
  <si>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</si>
  <si>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</si>
  <si>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</si>
  <si>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</si>
  <si>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</si>
  <si>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</si>
  <si>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</si>
  <si>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</si>
  <si>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</si>
  <si>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</si>
  <si>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</si>
  <si>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</si>
  <si>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</si>
  <si>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</si>
  <si>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</si>
  <si>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</si>
  <si>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</si>
  <si>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</si>
  <si>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</si>
  <si>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</si>
  <si>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</si>
  <si>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</si>
  <si>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</si>
  <si>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</si>
  <si>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</si>
  <si>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</si>
  <si>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</si>
  <si>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</si>
  <si>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</si>
  <si>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</si>
  <si>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</si>
  <si>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</si>
  <si>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</si>
  <si>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</si>
  <si>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</si>
  <si>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</si>
  <si>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</si>
  <si>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</si>
  <si>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</si>
  <si>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</si>
  <si>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</si>
  <si>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</si>
  <si>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</si>
  <si>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</si>
  <si>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</si>
  <si>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</si>
  <si>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</si>
  <si>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</si>
  <si>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</si>
  <si>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</si>
  <si>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</si>
  <si>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</si>
  <si>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</si>
  <si>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</si>
  <si>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</si>
  <si>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</si>
  <si>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</si>
  <si>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</si>
  <si>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</si>
  <si>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</si>
  <si>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</si>
  <si>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</si>
  <si>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</si>
  <si>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</si>
  <si>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</si>
  <si>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</si>
  <si>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</si>
  <si>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</si>
  <si>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</si>
  <si>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</si>
  <si>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</si>
  <si>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</si>
  <si>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</si>
  <si>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</si>
  <si>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</si>
  <si>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</si>
  <si>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</si>
  <si>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</si>
  <si>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</si>
  <si>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</si>
  <si>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</si>
  <si>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</si>
  <si>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</si>
  <si>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</si>
  <si>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</si>
  <si>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</si>
  <si>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</si>
  <si>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</si>
  <si>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</si>
  <si>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</si>
  <si>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</si>
  <si>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</si>
  <si>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08884831822</t>
  </si>
  <si>
    <t>01761609</t>
  </si>
  <si>
    <t>120000894</t>
  </si>
  <si>
    <t>HCR CTRO D.O.O.</t>
  </si>
  <si>
    <t>ZAGREB</t>
  </si>
  <si>
    <t>Sortina 1/D</t>
  </si>
  <si>
    <t>ctro@ctro.hr</t>
  </si>
  <si>
    <t>01/6500-020</t>
  </si>
  <si>
    <t>00127060</t>
  </si>
  <si>
    <t>IN-93 D.O.O.</t>
  </si>
  <si>
    <t>Marica Kasaić Božić</t>
  </si>
  <si>
    <t>044/571122</t>
  </si>
  <si>
    <t>in-93@in-93.hr</t>
  </si>
  <si>
    <t>Katarina Markt</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</si>
</sst>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k_n_-;\-* #,##0\ _k_n_-;_-* &quot;-&quot;\ _k_n_-;_-@_-"/>
    <numFmt numFmtId="173" formatCode="_-* #,##0.00\ _k_n_-;\-* #,##0.00\ _k_n_-;_-* &quot;-&quot;??\ _k_n_-;_-@_-"/>
    <numFmt numFmtId="174" formatCode="&quot;Da&quot;;&quot;Da&quot;;&quot;Ne&quot;"/>
    <numFmt numFmtId="175" formatCode="&quot;Istinito&quot;;&quot;Istinito&quot;;&quot;Neistinito&quot;"/>
    <numFmt numFmtId="176" formatCode="&quot;Uključeno&quot;;&quot;Uključeno&quot;;&quot;Isključeno&quot;"/>
    <numFmt numFmtId="177" formatCode="000"/>
    <numFmt numFmtId="178" formatCode="#,##0&quot;kn&quot;;\-#,##0&quot;kn&quot;"/>
    <numFmt numFmtId="179" formatCode="#,##0&quot;kn&quot;;[Red]\-#,##0&quot;kn&quot;"/>
    <numFmt numFmtId="180" formatCode="#,##0.00&quot;kn&quot;;\-#,##0.00&quot;kn&quot;"/>
    <numFmt numFmtId="181" formatCode="#,##0.00&quot;kn&quot;;[Red]\-#,##0.00&quot;kn&quot;"/>
    <numFmt numFmtId="182" formatCode="_-* #,##0&quot;kn&quot;_-;\-* #,##0&quot;kn&quot;_-;_-* &quot;-&quot;&quot;kn&quot;_-;_-@_-"/>
    <numFmt numFmtId="183" formatCode="_-* #,##0_k_n_-;\-* #,##0_k_n_-;_-* &quot;-&quot;_k_n_-;_-@_-"/>
    <numFmt numFmtId="184" formatCode="_-* #,##0.00&quot;kn&quot;_-;\-* #,##0.00&quot;kn&quot;_-;_-* &quot;-&quot;??&quot;kn&quot;_-;_-@_-"/>
    <numFmt numFmtId="185" formatCode="_-* #,##0.00_k_n_-;\-* #,##0.00_k_n_-;_-* &quot;-&quot;??_k_n_-;_-@_-"/>
    <numFmt numFmtId="186" formatCode="#,##0.00&quot; kn&quot;;\-#,##0.00&quot; kn&quot;"/>
    <numFmt numFmtId="187" formatCode="0.0000000000"/>
    <numFmt numFmtId="188" formatCode="00"/>
    <numFmt numFmtId="189" formatCode="0.0"/>
    <numFmt numFmtId="190" formatCode="_ * #,##0.00_-\ _k_n_ ;_ * #,##0.00\-\ _k_n_ ;_ * &quot;-&quot;??_-\ _k_n_ ;_ @_ "/>
    <numFmt numFmtId="191" formatCode="_ * #,##0_-\ _k_n_ ;_ * #,##0\-\ _k_n_ ;_ * &quot;-&quot;_-\ _k_n_ ;_ @_ "/>
    <numFmt numFmtId="192" formatCode="_ * #,##0.00_-\ &quot;kn&quot;_ ;_ * #,##0.00\-\ &quot;kn&quot;_ ;_ * &quot;-&quot;??_-\ &quot;kn&quot;_ ;_ @_ "/>
    <numFmt numFmtId="193" formatCode="_ * #,##0_-\ &quot;kn&quot;_ ;_ * #,##0\-\ &quot;kn&quot;_ ;_ * &quot;-&quot;_-\ &quot;kn&quot;_ ;_ @_ "/>
    <numFmt numFmtId="194" formatCode="#,##0.0"/>
    <numFmt numFmtId="195" formatCode="[$-41A]d\.\ mmmm\ yyyy"/>
    <numFmt numFmtId="196" formatCode="#0,"/>
    <numFmt numFmtId="197" formatCode="#,"/>
    <numFmt numFmtId="198" formatCode="[$-41A]d\.\ mmmm\ yyyy\."/>
    <numFmt numFmtId="199"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7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77"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77"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77"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77"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8" fontId="10" fillId="0" borderId="15" xfId="0" applyNumberFormat="1" applyFont="1" applyFill="1" applyBorder="1" applyAlignment="1">
      <alignment horizontal="center" vertical="center"/>
    </xf>
    <xf numFmtId="188"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3190.52</v>
      </c>
      <c r="I3" s="27">
        <f>ABS(ROUND(J3,0)-J3)+ABS(ROUND(K3,0)-K3)</f>
        <v>0</v>
      </c>
      <c r="J3" s="27">
        <f>Bilanca!I10</f>
        <v>57456</v>
      </c>
      <c r="K3" s="27">
        <f>Bilanca!J10</f>
        <v>51035</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01761609</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120000894</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08884831822</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HCR CTRO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10000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ZAGREB</v>
      </c>
      <c r="D11" s="4" t="s">
        <v>554</v>
      </c>
      <c r="E11" s="4">
        <v>1</v>
      </c>
      <c r="F11" s="4">
        <f>Bilanca!G18</f>
        <v>10</v>
      </c>
      <c r="G11" s="4">
        <f>IF(Bilanca!H18=0,"",Bilanca!H18)</f>
      </c>
      <c r="H11" s="26">
        <f t="shared" si="0"/>
        <v>15952.599999999999</v>
      </c>
      <c r="I11" s="27">
        <f t="shared" si="1"/>
        <v>0</v>
      </c>
      <c r="J11" s="27">
        <f>Bilanca!I18</f>
        <v>57456</v>
      </c>
      <c r="K11" s="27">
        <f>Bilanca!J18</f>
        <v>51035</v>
      </c>
    </row>
    <row r="12" spans="1:11" ht="12.75">
      <c r="A12" s="4" t="s">
        <v>2738</v>
      </c>
      <c r="B12" s="25" t="str">
        <f>TRIM(RefStr!C33)</f>
        <v>Sortina 1/D</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ctro@ctro.hr</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f>TRIM(RefStr!C37)</f>
      </c>
      <c r="D14" s="4" t="s">
        <v>554</v>
      </c>
      <c r="E14" s="4">
        <v>1</v>
      </c>
      <c r="F14" s="4">
        <f>Bilanca!G21</f>
        <v>13</v>
      </c>
      <c r="G14" s="4">
        <f>IF(Bilanca!H21=0,"",Bilanca!H21)</f>
      </c>
      <c r="H14" s="26">
        <f t="shared" si="0"/>
        <v>20738.379999999997</v>
      </c>
      <c r="I14" s="27">
        <f t="shared" si="1"/>
        <v>0</v>
      </c>
      <c r="J14" s="27">
        <f>Bilanca!I21</f>
        <v>57456</v>
      </c>
      <c r="K14" s="27">
        <f>Bilanca!J21</f>
        <v>51035</v>
      </c>
    </row>
    <row r="15" spans="1:11" ht="12.75">
      <c r="A15" s="4" t="s">
        <v>2741</v>
      </c>
      <c r="B15" s="25" t="str">
        <f>TEXT(RefStr!J39,"00")</f>
        <v>21</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133</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7219</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8</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6</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7</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5</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t="str">
        <f>RefStr!B64</f>
        <v>00127060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t="str">
        <f>RefStr!B66</f>
        <v>IN-93 D.O.O.</v>
      </c>
      <c r="D38" s="4" t="s">
        <v>554</v>
      </c>
      <c r="E38" s="4">
        <v>1</v>
      </c>
      <c r="F38" s="4">
        <f>Bilanca!G45</f>
        <v>37</v>
      </c>
      <c r="G38" s="4">
        <f>IF(Bilanca!H45=0,"",Bilanca!H45)</f>
      </c>
      <c r="H38" s="26">
        <f t="shared" si="0"/>
        <v>1899399.44</v>
      </c>
      <c r="I38" s="27">
        <f t="shared" si="1"/>
        <v>0</v>
      </c>
      <c r="J38" s="27">
        <f>Bilanca!I45</f>
        <v>1804764</v>
      </c>
      <c r="K38" s="27">
        <f>Bilanca!J45</f>
        <v>1664374</v>
      </c>
    </row>
    <row r="39" spans="1:11" ht="12.75">
      <c r="A39" s="4" t="s">
        <v>1611</v>
      </c>
      <c r="B39" s="25" t="str">
        <f>RefStr!C68</f>
        <v>Marica Kasaić Božić</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044/571122</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in-93@in-93.hr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Katarina Markt</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125655.9</v>
      </c>
      <c r="I47" s="27">
        <f t="shared" si="3"/>
        <v>0</v>
      </c>
      <c r="J47" s="27">
        <f>Bilanca!I54</f>
        <v>132029</v>
      </c>
      <c r="K47" s="27">
        <f>Bilanca!J54</f>
        <v>70568</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61556.25</v>
      </c>
      <c r="I50" s="27">
        <f t="shared" si="3"/>
        <v>0</v>
      </c>
      <c r="J50" s="27">
        <f>Bilanca!I57</f>
        <v>110625</v>
      </c>
      <c r="K50" s="27">
        <f>Bilanca!J57</f>
        <v>7500</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37054.05</v>
      </c>
      <c r="I52" s="27">
        <f t="shared" si="3"/>
        <v>0</v>
      </c>
      <c r="J52" s="27">
        <f>Bilanca!I59</f>
        <v>21085</v>
      </c>
      <c r="K52" s="27">
        <f>Bilanca!J59</f>
        <v>25785</v>
      </c>
    </row>
    <row r="53" spans="1:11" ht="12.75">
      <c r="A53" s="4" t="s">
        <v>1301</v>
      </c>
      <c r="B53" s="25" t="str">
        <f>RefStr!I56</f>
        <v>DA</v>
      </c>
      <c r="D53" s="4" t="s">
        <v>554</v>
      </c>
      <c r="E53" s="4">
        <v>1</v>
      </c>
      <c r="F53" s="4">
        <f>Bilanca!G60</f>
        <v>52</v>
      </c>
      <c r="G53" s="4">
        <f>IF(Bilanca!H60=0,"",Bilanca!H60)</f>
      </c>
      <c r="H53" s="26">
        <f t="shared" si="2"/>
        <v>38940.2</v>
      </c>
      <c r="I53" s="27">
        <f t="shared" si="3"/>
        <v>0</v>
      </c>
      <c r="J53" s="27">
        <f>Bilanca!I60</f>
        <v>319</v>
      </c>
      <c r="K53" s="27">
        <f>Bilanca!J60</f>
        <v>37283</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194557609.26</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3062018.6099999994</v>
      </c>
      <c r="I64" s="27">
        <f t="shared" si="3"/>
        <v>0</v>
      </c>
      <c r="J64" s="27">
        <f>Bilanca!I71</f>
        <v>1672735</v>
      </c>
      <c r="K64" s="27">
        <f>Bilanca!J71</f>
        <v>1593806</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3440474.7</v>
      </c>
      <c r="I66" s="27">
        <f t="shared" si="3"/>
        <v>0</v>
      </c>
      <c r="J66" s="27">
        <f>Bilanca!I73</f>
        <v>1862220</v>
      </c>
      <c r="K66" s="27">
        <f>Bilanca!J73</f>
        <v>1715409</v>
      </c>
    </row>
    <row r="67" spans="1:11" ht="12.75">
      <c r="A67" s="4" t="s">
        <v>925</v>
      </c>
      <c r="B67" s="25" t="str">
        <f>TRIM(RefStr!L35)</f>
        <v>01/6500-020</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3141083.9499999997</v>
      </c>
      <c r="I68" s="27">
        <f t="shared" si="3"/>
        <v>0</v>
      </c>
      <c r="J68" s="27">
        <f>Bilanca!I76</f>
        <v>1555615</v>
      </c>
      <c r="K68" s="27">
        <f>Bilanca!J76</f>
        <v>1566285</v>
      </c>
    </row>
    <row r="69" spans="1:11" ht="12.75">
      <c r="A69" s="4" t="s">
        <v>927</v>
      </c>
      <c r="B69" s="25">
        <f>TRIM(RefStr!M46)</f>
      </c>
      <c r="D69" s="4" t="s">
        <v>554</v>
      </c>
      <c r="E69" s="4">
        <v>1</v>
      </c>
      <c r="F69" s="4">
        <f>Bilanca!G77</f>
        <v>68</v>
      </c>
      <c r="G69" s="4">
        <f>IF(Bilanca!H77=0,"",Bilanca!H77)</f>
      </c>
      <c r="H69" s="26">
        <f t="shared" si="2"/>
        <v>189312</v>
      </c>
      <c r="I69" s="27">
        <f t="shared" si="3"/>
        <v>0</v>
      </c>
      <c r="J69" s="27">
        <f>Bilanca!I77</f>
        <v>92800</v>
      </c>
      <c r="K69" s="27">
        <f>Bilanca!J77</f>
        <v>92800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3172616.9</v>
      </c>
      <c r="I84" s="27">
        <f t="shared" si="3"/>
        <v>0</v>
      </c>
      <c r="J84" s="27">
        <f>Bilanca!I92</f>
        <v>896800</v>
      </c>
      <c r="K84" s="27">
        <f>Bilanca!J92</f>
        <v>1462815</v>
      </c>
    </row>
    <row r="85" spans="4:11" ht="12.75">
      <c r="D85" s="4" t="s">
        <v>554</v>
      </c>
      <c r="E85" s="4">
        <v>1</v>
      </c>
      <c r="F85" s="4">
        <f>Bilanca!G93</f>
        <v>84</v>
      </c>
      <c r="G85" s="4">
        <f>IF(Bilanca!H93=0,"",Bilanca!H93)</f>
      </c>
      <c r="H85" s="26">
        <f t="shared" si="2"/>
        <v>3210841.1999999997</v>
      </c>
      <c r="I85" s="27">
        <f t="shared" si="3"/>
        <v>0</v>
      </c>
      <c r="J85" s="27">
        <f>Bilanca!I93</f>
        <v>896800</v>
      </c>
      <c r="K85" s="27">
        <f>Bilanca!J93</f>
        <v>1462815</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505125.3</v>
      </c>
      <c r="I87" s="27">
        <f>ABS(ROUND(J87,0)-J87)+ABS(ROUND(K87,0)-K87)</f>
        <v>0</v>
      </c>
      <c r="J87" s="27">
        <f>Bilanca!I95</f>
        <v>566015</v>
      </c>
      <c r="K87" s="27">
        <f>Bilanca!J95</f>
        <v>10670</v>
      </c>
    </row>
    <row r="88" spans="4:11" ht="12.75">
      <c r="D88" s="4" t="s">
        <v>554</v>
      </c>
      <c r="E88" s="4">
        <v>1</v>
      </c>
      <c r="F88" s="4">
        <f>Bilanca!G96</f>
        <v>87</v>
      </c>
      <c r="G88" s="4">
        <f>IF(Bilanca!H96=0,"",Bilanca!H96)</f>
      </c>
      <c r="H88" s="26">
        <f>J88/100*F88+2*K88/100*F88</f>
        <v>510998.85</v>
      </c>
      <c r="I88" s="27">
        <f>ABS(ROUND(J88,0)-J88)+ABS(ROUND(K88,0)-K88)</f>
        <v>0</v>
      </c>
      <c r="J88" s="27">
        <f>Bilanca!I96</f>
        <v>566015</v>
      </c>
      <c r="K88" s="27">
        <f>Bilanca!J96</f>
        <v>10670</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0</v>
      </c>
      <c r="I98" s="27">
        <f t="shared" si="5"/>
        <v>0</v>
      </c>
      <c r="J98" s="27">
        <f>Bilanca!I106</f>
        <v>0</v>
      </c>
      <c r="K98" s="27">
        <f>Bilanca!J106</f>
        <v>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438029.58</v>
      </c>
      <c r="I110" s="27">
        <f t="shared" si="5"/>
        <v>0</v>
      </c>
      <c r="J110" s="27">
        <f>Bilanca!I118</f>
        <v>145600</v>
      </c>
      <c r="K110" s="27">
        <f>Bilanca!J118</f>
        <v>128131</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6148</v>
      </c>
      <c r="I117" s="27">
        <f t="shared" si="5"/>
        <v>0</v>
      </c>
      <c r="J117" s="27">
        <f>Bilanca!I125</f>
        <v>5300</v>
      </c>
      <c r="K117" s="27">
        <f>Bilanca!J125</f>
        <v>0</v>
      </c>
    </row>
    <row r="118" spans="4:11" ht="12.75">
      <c r="D118" s="4" t="s">
        <v>554</v>
      </c>
      <c r="E118" s="4">
        <v>1</v>
      </c>
      <c r="F118" s="4">
        <f>Bilanca!G126</f>
        <v>117</v>
      </c>
      <c r="G118" s="4">
        <f>IF(Bilanca!H126=0,"",Bilanca!H126)</f>
      </c>
      <c r="H118" s="26">
        <f t="shared" si="4"/>
        <v>50039.73</v>
      </c>
      <c r="I118" s="27">
        <f t="shared" si="5"/>
        <v>0</v>
      </c>
      <c r="J118" s="27">
        <f>Bilanca!I126</f>
        <v>14827</v>
      </c>
      <c r="K118" s="27">
        <f>Bilanca!J126</f>
        <v>13971</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207571.7</v>
      </c>
      <c r="I120" s="27">
        <f t="shared" si="5"/>
        <v>0</v>
      </c>
      <c r="J120" s="27">
        <f>Bilanca!I128</f>
        <v>62996</v>
      </c>
      <c r="K120" s="27">
        <f>Bilanca!J128</f>
        <v>55717</v>
      </c>
    </row>
    <row r="121" spans="4:11" ht="12.75">
      <c r="D121" s="4" t="s">
        <v>554</v>
      </c>
      <c r="E121" s="4">
        <v>1</v>
      </c>
      <c r="F121" s="4">
        <f>Bilanca!G129</f>
        <v>120</v>
      </c>
      <c r="G121" s="4">
        <f>IF(Bilanca!H129=0,"",Bilanca!H129)</f>
      </c>
      <c r="H121" s="26">
        <f t="shared" si="4"/>
        <v>139443.6</v>
      </c>
      <c r="I121" s="27">
        <f t="shared" si="5"/>
        <v>0</v>
      </c>
      <c r="J121" s="27">
        <f>Bilanca!I129</f>
        <v>46137</v>
      </c>
      <c r="K121" s="27">
        <f>Bilanca!J129</f>
        <v>35033</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77686.8</v>
      </c>
      <c r="I124" s="27">
        <f t="shared" si="5"/>
        <v>0</v>
      </c>
      <c r="J124" s="27">
        <f>Bilanca!I132</f>
        <v>16340</v>
      </c>
      <c r="K124" s="27">
        <f>Bilanca!J132</f>
        <v>23410</v>
      </c>
    </row>
    <row r="125" spans="4:11" ht="12.75">
      <c r="D125" s="4" t="s">
        <v>554</v>
      </c>
      <c r="E125" s="4">
        <v>1</v>
      </c>
      <c r="F125" s="4">
        <f>Bilanca!G133</f>
        <v>124</v>
      </c>
      <c r="G125" s="4">
        <f>IF(Bilanca!H133=0,"",Bilanca!H133)</f>
      </c>
      <c r="H125" s="26">
        <f t="shared" si="4"/>
        <v>251708.83999999997</v>
      </c>
      <c r="I125" s="27">
        <f t="shared" si="5"/>
        <v>0</v>
      </c>
      <c r="J125" s="27">
        <f>Bilanca!I133</f>
        <v>161005</v>
      </c>
      <c r="K125" s="27">
        <f>Bilanca!J133</f>
        <v>20993</v>
      </c>
    </row>
    <row r="126" spans="4:11" ht="12.75">
      <c r="D126" s="4" t="s">
        <v>554</v>
      </c>
      <c r="E126" s="4">
        <v>1</v>
      </c>
      <c r="F126" s="4">
        <f>Bilanca!G134</f>
        <v>125</v>
      </c>
      <c r="G126" s="4">
        <f>IF(Bilanca!H134=0,"",Bilanca!H134)</f>
      </c>
      <c r="H126" s="26">
        <f t="shared" si="4"/>
        <v>6616297.5</v>
      </c>
      <c r="I126" s="27">
        <f t="shared" si="5"/>
        <v>0</v>
      </c>
      <c r="J126" s="27">
        <f>Bilanca!I134</f>
        <v>1862220</v>
      </c>
      <c r="K126" s="27">
        <f>Bilanca!J134</f>
        <v>1715409</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9523115.32</v>
      </c>
      <c r="I128" s="4">
        <f t="shared" si="5"/>
        <v>0</v>
      </c>
      <c r="J128" s="27">
        <f>RDG!I8</f>
        <v>3394188</v>
      </c>
      <c r="K128" s="27">
        <f>RDG!J8</f>
        <v>2052164</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8399743.41</v>
      </c>
      <c r="I130" s="4">
        <f aca="true" t="shared" si="7" ref="I130:I192">ABS(ROUND(J130,0)-J130)+ABS(ROUND(K130,0)-K130)</f>
        <v>0</v>
      </c>
      <c r="J130" s="27">
        <f>RDG!I10</f>
        <v>2643405</v>
      </c>
      <c r="K130" s="27">
        <f>RDG!J10</f>
        <v>1934012</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1302954.8399999999</v>
      </c>
      <c r="I133" s="4">
        <f t="shared" si="7"/>
        <v>0</v>
      </c>
      <c r="J133" s="27">
        <f>RDG!I13</f>
        <v>750783</v>
      </c>
      <c r="K133" s="27">
        <f>RDG!J13</f>
        <v>118152</v>
      </c>
    </row>
    <row r="134" spans="4:11" ht="12.75">
      <c r="D134" s="4" t="s">
        <v>794</v>
      </c>
      <c r="E134" s="4">
        <v>2</v>
      </c>
      <c r="F134" s="4">
        <f>RDG!G14</f>
        <v>133</v>
      </c>
      <c r="G134" s="4">
        <f>IF(RDG!H14=0,"",RDG!H14)</f>
      </c>
      <c r="H134" s="26">
        <f t="shared" si="6"/>
        <v>9163102.83</v>
      </c>
      <c r="I134" s="4">
        <f t="shared" si="7"/>
        <v>0</v>
      </c>
      <c r="J134" s="27">
        <f>RDG!I14</f>
        <v>2795867</v>
      </c>
      <c r="K134" s="27">
        <f>RDG!J14</f>
        <v>2046842</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2517790.5</v>
      </c>
      <c r="I136" s="4">
        <f t="shared" si="7"/>
        <v>0</v>
      </c>
      <c r="J136" s="27">
        <f>RDG!I16</f>
        <v>630828</v>
      </c>
      <c r="K136" s="27">
        <f>RDG!J16</f>
        <v>617101</v>
      </c>
    </row>
    <row r="137" spans="4:11" ht="12.75">
      <c r="D137" s="4" t="s">
        <v>794</v>
      </c>
      <c r="E137" s="4">
        <v>2</v>
      </c>
      <c r="F137" s="4">
        <f>RDG!G17</f>
        <v>136</v>
      </c>
      <c r="G137" s="4">
        <f>IF(RDG!H17=0,"",RDG!H17)</f>
      </c>
      <c r="H137" s="26">
        <f t="shared" si="6"/>
        <v>468113.36</v>
      </c>
      <c r="I137" s="4">
        <f t="shared" si="7"/>
        <v>0</v>
      </c>
      <c r="J137" s="27">
        <f>RDG!I17</f>
        <v>104119</v>
      </c>
      <c r="K137" s="27">
        <f>RDG!J17</f>
        <v>120041</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2098744.02</v>
      </c>
      <c r="I139" s="4">
        <f t="shared" si="7"/>
        <v>0</v>
      </c>
      <c r="J139" s="27">
        <f>RDG!I19</f>
        <v>526709</v>
      </c>
      <c r="K139" s="27">
        <f>RDG!J19</f>
        <v>497060</v>
      </c>
    </row>
    <row r="140" spans="4:11" ht="12.75">
      <c r="D140" s="4" t="s">
        <v>794</v>
      </c>
      <c r="E140" s="4">
        <v>2</v>
      </c>
      <c r="F140" s="4">
        <f>RDG!G20</f>
        <v>139</v>
      </c>
      <c r="G140" s="4">
        <f>IF(RDG!H20=0,"",RDG!H20)</f>
      </c>
      <c r="H140" s="26">
        <f t="shared" si="6"/>
        <v>4714116.89</v>
      </c>
      <c r="I140" s="4">
        <f t="shared" si="7"/>
        <v>0</v>
      </c>
      <c r="J140" s="27">
        <f>RDG!I20</f>
        <v>1317959</v>
      </c>
      <c r="K140" s="27">
        <f>RDG!J20</f>
        <v>1036746</v>
      </c>
    </row>
    <row r="141" spans="4:11" ht="12.75">
      <c r="D141" s="4" t="s">
        <v>794</v>
      </c>
      <c r="E141" s="4">
        <v>2</v>
      </c>
      <c r="F141" s="4">
        <f>RDG!G21</f>
        <v>140</v>
      </c>
      <c r="G141" s="4">
        <f>IF(RDG!H21=0,"",RDG!H21)</f>
      </c>
      <c r="H141" s="26">
        <f t="shared" si="6"/>
        <v>2911582.8</v>
      </c>
      <c r="I141" s="4">
        <f t="shared" si="7"/>
        <v>0</v>
      </c>
      <c r="J141" s="27">
        <f>RDG!I21</f>
        <v>795354</v>
      </c>
      <c r="K141" s="27">
        <f>RDG!J21</f>
        <v>642174</v>
      </c>
    </row>
    <row r="142" spans="4:11" ht="12.75">
      <c r="D142" s="4" t="s">
        <v>794</v>
      </c>
      <c r="E142" s="4">
        <v>2</v>
      </c>
      <c r="F142" s="4">
        <f>RDG!G22</f>
        <v>141</v>
      </c>
      <c r="G142" s="4">
        <f>IF(RDG!H22=0,"",RDG!H22)</f>
      </c>
      <c r="H142" s="26">
        <f t="shared" si="6"/>
        <v>1172295.15</v>
      </c>
      <c r="I142" s="4">
        <f t="shared" si="7"/>
        <v>0</v>
      </c>
      <c r="J142" s="27">
        <f>RDG!I22</f>
        <v>335941</v>
      </c>
      <c r="K142" s="27">
        <f>RDG!J22</f>
        <v>247737</v>
      </c>
    </row>
    <row r="143" spans="4:11" ht="12.75">
      <c r="D143" s="4" t="s">
        <v>794</v>
      </c>
      <c r="E143" s="4">
        <v>2</v>
      </c>
      <c r="F143" s="4">
        <f>RDG!G23</f>
        <v>142</v>
      </c>
      <c r="G143" s="4">
        <f>IF(RDG!H23=0,"",RDG!H23)</f>
      </c>
      <c r="H143" s="26">
        <f t="shared" si="6"/>
        <v>682074.28</v>
      </c>
      <c r="I143" s="4">
        <f t="shared" si="7"/>
        <v>0</v>
      </c>
      <c r="J143" s="27">
        <f>RDG!I23</f>
        <v>186664</v>
      </c>
      <c r="K143" s="27">
        <f>RDG!J23</f>
        <v>146835</v>
      </c>
    </row>
    <row r="144" spans="4:11" ht="12.75">
      <c r="D144" s="4" t="s">
        <v>794</v>
      </c>
      <c r="E144" s="4">
        <v>2</v>
      </c>
      <c r="F144" s="4">
        <f>RDG!G24</f>
        <v>143</v>
      </c>
      <c r="G144" s="4">
        <f>IF(RDG!H24=0,"",RDG!H24)</f>
      </c>
      <c r="H144" s="26">
        <f t="shared" si="6"/>
        <v>188781.45</v>
      </c>
      <c r="I144" s="4">
        <f t="shared" si="7"/>
        <v>0</v>
      </c>
      <c r="J144" s="27">
        <f>RDG!I24</f>
        <v>64387</v>
      </c>
      <c r="K144" s="27">
        <f>RDG!J24</f>
        <v>33814</v>
      </c>
    </row>
    <row r="145" spans="4:11" ht="12.75">
      <c r="D145" s="4" t="s">
        <v>794</v>
      </c>
      <c r="E145" s="4">
        <v>2</v>
      </c>
      <c r="F145" s="4">
        <f>RDG!G25</f>
        <v>144</v>
      </c>
      <c r="G145" s="4">
        <f>IF(RDG!H25=0,"",RDG!H25)</f>
      </c>
      <c r="H145" s="26">
        <f t="shared" si="6"/>
        <v>1695723.84</v>
      </c>
      <c r="I145" s="4">
        <f t="shared" si="7"/>
        <v>0</v>
      </c>
      <c r="J145" s="27">
        <f>RDG!I25</f>
        <v>462518</v>
      </c>
      <c r="K145" s="27">
        <f>RDG!J25</f>
        <v>357534</v>
      </c>
    </row>
    <row r="146" spans="4:11" ht="12.75">
      <c r="D146" s="4" t="s">
        <v>794</v>
      </c>
      <c r="E146" s="4">
        <v>2</v>
      </c>
      <c r="F146" s="4">
        <f>RDG!G26</f>
        <v>145</v>
      </c>
      <c r="G146" s="4">
        <f>IF(RDG!H26=0,"",RDG!H26)</f>
      </c>
      <c r="H146" s="26">
        <f t="shared" si="6"/>
        <v>91670.45000000001</v>
      </c>
      <c r="I146" s="4">
        <f t="shared" si="7"/>
        <v>0</v>
      </c>
      <c r="J146" s="27">
        <f>RDG!I26</f>
        <v>63221</v>
      </c>
      <c r="K146" s="27">
        <f>RDG!J26</f>
        <v>0</v>
      </c>
    </row>
    <row r="147" spans="4:11" ht="12.75">
      <c r="D147" s="4" t="s">
        <v>794</v>
      </c>
      <c r="E147" s="4">
        <v>2</v>
      </c>
      <c r="F147" s="4">
        <f>RDG!G27</f>
        <v>146</v>
      </c>
      <c r="G147" s="4">
        <f>IF(RDG!H27=0,"",RDG!H27)</f>
      </c>
      <c r="H147" s="26">
        <f t="shared" si="6"/>
        <v>92302.66</v>
      </c>
      <c r="I147" s="4">
        <f t="shared" si="7"/>
        <v>0</v>
      </c>
      <c r="J147" s="27">
        <f>RDG!I27</f>
        <v>63221</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403384.4</v>
      </c>
      <c r="I156" s="4">
        <f t="shared" si="7"/>
        <v>0</v>
      </c>
      <c r="J156" s="27">
        <f>RDG!I36</f>
        <v>256954</v>
      </c>
      <c r="K156" s="27">
        <f>RDG!J36</f>
        <v>1647</v>
      </c>
    </row>
    <row r="157" spans="4:11" ht="12.75">
      <c r="D157" s="4" t="s">
        <v>794</v>
      </c>
      <c r="E157" s="4">
        <v>2</v>
      </c>
      <c r="F157" s="4">
        <f>RDG!G37</f>
        <v>156</v>
      </c>
      <c r="G157" s="4">
        <f>IF(RDG!H37=0,"",RDG!H37)</f>
      </c>
      <c r="H157" s="26">
        <f t="shared" si="6"/>
        <v>33990.84</v>
      </c>
      <c r="I157" s="4">
        <f t="shared" si="7"/>
        <v>0</v>
      </c>
      <c r="J157" s="27">
        <f>RDG!I37</f>
        <v>6735</v>
      </c>
      <c r="K157" s="27">
        <f>RDG!J37</f>
        <v>7527</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694.38</v>
      </c>
      <c r="I164" s="4">
        <f t="shared" si="7"/>
        <v>0</v>
      </c>
      <c r="J164" s="27">
        <f>RDG!I44</f>
        <v>186</v>
      </c>
      <c r="K164" s="27">
        <f>RDG!J44</f>
        <v>120</v>
      </c>
    </row>
    <row r="165" spans="4:11" ht="12.75">
      <c r="D165" s="4" t="s">
        <v>794</v>
      </c>
      <c r="E165" s="4">
        <v>2</v>
      </c>
      <c r="F165" s="4">
        <f>RDG!G45</f>
        <v>164</v>
      </c>
      <c r="G165" s="4">
        <f>IF(RDG!H45=0,"",RDG!H45)</f>
      </c>
      <c r="H165" s="26">
        <f t="shared" si="6"/>
        <v>35035.32</v>
      </c>
      <c r="I165" s="4">
        <f t="shared" si="7"/>
        <v>0</v>
      </c>
      <c r="J165" s="27">
        <f>RDG!I45</f>
        <v>6549</v>
      </c>
      <c r="K165" s="27">
        <f>RDG!J45</f>
        <v>7407</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17317.9</v>
      </c>
      <c r="I168" s="4">
        <f t="shared" si="7"/>
        <v>0</v>
      </c>
      <c r="J168" s="27">
        <f>RDG!I48</f>
        <v>9430</v>
      </c>
      <c r="K168" s="27">
        <f>RDG!J48</f>
        <v>470</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0</v>
      </c>
      <c r="I171" s="4">
        <f t="shared" si="7"/>
        <v>0</v>
      </c>
      <c r="J171" s="27">
        <f>RDG!I51</f>
        <v>0</v>
      </c>
      <c r="K171" s="27">
        <f>RDG!J51</f>
        <v>0</v>
      </c>
    </row>
    <row r="172" spans="4:11" ht="12.75">
      <c r="D172" s="4" t="s">
        <v>794</v>
      </c>
      <c r="E172" s="4">
        <v>2</v>
      </c>
      <c r="F172" s="4">
        <f>RDG!G52</f>
        <v>171</v>
      </c>
      <c r="G172" s="4">
        <f>IF(RDG!H52=0,"",RDG!H52)</f>
      </c>
      <c r="H172" s="26">
        <f t="shared" si="6"/>
        <v>17732.7</v>
      </c>
      <c r="I172" s="4">
        <f t="shared" si="7"/>
        <v>0</v>
      </c>
      <c r="J172" s="27">
        <f>RDG!I52</f>
        <v>9430</v>
      </c>
      <c r="K172" s="27">
        <f>RDG!J52</f>
        <v>470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13461345.950000001</v>
      </c>
      <c r="I180" s="4">
        <f t="shared" si="7"/>
        <v>0</v>
      </c>
      <c r="J180" s="27">
        <f>RDG!I60</f>
        <v>3400923</v>
      </c>
      <c r="K180" s="27">
        <f>RDG!J60</f>
        <v>2059691</v>
      </c>
    </row>
    <row r="181" spans="4:11" ht="12.75">
      <c r="D181" s="4" t="s">
        <v>794</v>
      </c>
      <c r="E181" s="4">
        <v>2</v>
      </c>
      <c r="F181" s="4">
        <f>RDG!G61</f>
        <v>180</v>
      </c>
      <c r="G181" s="4">
        <f>IF(RDG!H61=0,"",RDG!H61)</f>
      </c>
      <c r="H181" s="26">
        <f t="shared" si="6"/>
        <v>12419857.8</v>
      </c>
      <c r="I181" s="4">
        <f t="shared" si="7"/>
        <v>0</v>
      </c>
      <c r="J181" s="27">
        <f>RDG!I61</f>
        <v>2805297</v>
      </c>
      <c r="K181" s="27">
        <f>RDG!J61</f>
        <v>2047312</v>
      </c>
    </row>
    <row r="182" spans="4:11" ht="12.75">
      <c r="D182" s="4" t="s">
        <v>794</v>
      </c>
      <c r="E182" s="4">
        <v>2</v>
      </c>
      <c r="F182" s="4">
        <f>RDG!G62</f>
        <v>181</v>
      </c>
      <c r="G182" s="4">
        <f>IF(RDG!H62=0,"",RDG!H62)</f>
      </c>
      <c r="H182" s="26">
        <f t="shared" si="6"/>
        <v>1122895.04</v>
      </c>
      <c r="I182" s="4">
        <f t="shared" si="7"/>
        <v>0</v>
      </c>
      <c r="J182" s="27">
        <f>RDG!I62</f>
        <v>595626</v>
      </c>
      <c r="K182" s="27">
        <f>RDG!J62</f>
        <v>12379</v>
      </c>
    </row>
    <row r="183" spans="4:11" ht="12.75">
      <c r="D183" s="4" t="s">
        <v>794</v>
      </c>
      <c r="E183" s="4">
        <v>2</v>
      </c>
      <c r="F183" s="4">
        <f>RDG!G63</f>
        <v>182</v>
      </c>
      <c r="G183" s="4">
        <f>IF(RDG!H63=0,"",RDG!H63)</f>
      </c>
      <c r="H183" s="26">
        <f t="shared" si="6"/>
        <v>1129098.8800000001</v>
      </c>
      <c r="I183" s="4">
        <f t="shared" si="7"/>
        <v>0</v>
      </c>
      <c r="J183" s="27">
        <f>RDG!I63</f>
        <v>595626</v>
      </c>
      <c r="K183" s="27">
        <f>RDG!J63</f>
        <v>12379</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60773.36000000001</v>
      </c>
      <c r="I185" s="4">
        <f t="shared" si="7"/>
        <v>0</v>
      </c>
      <c r="J185" s="27">
        <f>RDG!I65</f>
        <v>29611</v>
      </c>
      <c r="K185" s="27">
        <f>RDG!J65</f>
        <v>1709</v>
      </c>
    </row>
    <row r="186" spans="4:11" ht="12.75">
      <c r="D186" s="4" t="s">
        <v>794</v>
      </c>
      <c r="E186" s="4">
        <v>2</v>
      </c>
      <c r="F186" s="4">
        <f>RDG!G66</f>
        <v>185</v>
      </c>
      <c r="G186" s="4">
        <f>IF(RDG!H66=0,"",RDG!H66)</f>
      </c>
      <c r="H186" s="26">
        <f t="shared" si="6"/>
        <v>1086606.75</v>
      </c>
      <c r="I186" s="4">
        <f t="shared" si="7"/>
        <v>0</v>
      </c>
      <c r="J186" s="27">
        <f>RDG!I66</f>
        <v>566015</v>
      </c>
      <c r="K186" s="27">
        <f>RDG!J66</f>
        <v>10670</v>
      </c>
    </row>
    <row r="187" spans="4:11" ht="12.75">
      <c r="D187" s="4" t="s">
        <v>794</v>
      </c>
      <c r="E187" s="4">
        <v>2</v>
      </c>
      <c r="F187" s="4">
        <f>RDG!G67</f>
        <v>186</v>
      </c>
      <c r="G187" s="4">
        <f>IF(RDG!H67=0,"",RDG!H67)</f>
      </c>
      <c r="H187" s="26">
        <f t="shared" si="6"/>
        <v>1092480.2999999998</v>
      </c>
      <c r="I187" s="4">
        <f t="shared" si="7"/>
        <v>0</v>
      </c>
      <c r="J187" s="27">
        <f>RDG!I67</f>
        <v>566015</v>
      </c>
      <c r="K187" s="27">
        <f>RDG!J67</f>
        <v>10670</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4" activePane="bottomLeft" state="frozen"/>
      <selection pane="topLeft" activeCell="A2" sqref="A2"/>
      <selection pane="bottomLeft" activeCell="C116" sqref="C116:J116"/>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HCR CTRO D.O.O.</v>
      </c>
      <c r="X2" s="204" t="s">
        <v>1769</v>
      </c>
      <c r="Y2" s="223">
        <f>IF(RefStr!C54&lt;&gt;"",RefStr!C54,"")</f>
        <v>100</v>
      </c>
      <c r="Z2" s="204" t="s">
        <v>441</v>
      </c>
      <c r="AA2" s="223" t="str">
        <f>IF(RefStr!B64="","",RefStr!B64)</f>
        <v>00127060</v>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10000</v>
      </c>
      <c r="X3" s="206" t="s">
        <v>1770</v>
      </c>
      <c r="Y3" s="224">
        <f>IF(RefStr!F54&lt;&gt;"",RefStr!F54,"")</f>
        <v>0</v>
      </c>
      <c r="Z3" s="206" t="s">
        <v>442</v>
      </c>
      <c r="AA3" s="224" t="str">
        <f>IF(RefStr!B66="","",RefStr!B66)</f>
        <v>IN-93 D.O.O.</v>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08884831822</v>
      </c>
      <c r="V4" s="206" t="s">
        <v>2737</v>
      </c>
      <c r="W4" s="224" t="str">
        <f>RefStr!F31</f>
        <v>ZAGREB</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2</v>
      </c>
      <c r="T5" s="206" t="s">
        <v>1560</v>
      </c>
      <c r="U5" s="224" t="str">
        <f>RefStr!H27</f>
        <v>01761609</v>
      </c>
      <c r="V5" s="206" t="s">
        <v>2738</v>
      </c>
      <c r="W5" s="224" t="str">
        <f>RefStr!C33</f>
        <v>Sortina 1/D</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120000894</v>
      </c>
      <c r="V6" s="206" t="s">
        <v>2968</v>
      </c>
      <c r="W6" s="224" t="str">
        <f>RefStr!L35</f>
        <v>01/6500-020</v>
      </c>
      <c r="X6" s="206" t="s">
        <v>2926</v>
      </c>
      <c r="Y6" s="224" t="str">
        <f>RefStr!C68</f>
        <v>Marica Kasaić Božić</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CTRO@CTRO.HR</v>
      </c>
      <c r="X7" s="206" t="s">
        <v>2927</v>
      </c>
      <c r="Y7" s="224" t="str">
        <f>RefStr!C70</f>
        <v>044/571122</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7219</v>
      </c>
      <c r="X8" s="206" t="s">
        <v>2928</v>
      </c>
      <c r="Y8" s="224" t="str">
        <f>TRIM(UPPER(RefStr!C72))</f>
        <v>IN-93@IN-93.HR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7</v>
      </c>
      <c r="Q9" s="223">
        <f>RefStr!F58</f>
        <v>5</v>
      </c>
      <c r="R9" s="206" t="s">
        <v>914</v>
      </c>
      <c r="S9" s="224">
        <f>IF(RefStr!F4&lt;&gt;"",RefStr!F4,0)</f>
        <v>44561</v>
      </c>
      <c r="T9" s="206" t="s">
        <v>891</v>
      </c>
      <c r="U9" s="224">
        <f>RefStr!C39</f>
        <v>133</v>
      </c>
      <c r="V9" s="206" t="s">
        <v>2951</v>
      </c>
      <c r="W9" s="224" t="str">
        <f>RefStr!D42</f>
        <v>Ostalo istraživanje i eksperimentalni ...</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8</v>
      </c>
      <c r="Q10" s="225">
        <f>RefStr!F56</f>
        <v>6</v>
      </c>
      <c r="R10" s="208" t="s">
        <v>917</v>
      </c>
      <c r="S10" s="225">
        <f>RefStr!C23</f>
        <v>1</v>
      </c>
      <c r="T10" s="208" t="s">
        <v>2973</v>
      </c>
      <c r="U10" s="225" t="str">
        <f>RefStr!D39</f>
        <v>Zagreb</v>
      </c>
      <c r="V10" s="232"/>
      <c r="W10" s="233"/>
      <c r="X10" s="234" t="s">
        <v>2279</v>
      </c>
      <c r="Y10" s="235">
        <f>RefStr!F12</f>
        <v>2021</v>
      </c>
      <c r="Z10" s="208" t="s">
        <v>1771</v>
      </c>
      <c r="AA10" s="225" t="str">
        <f>RefStr!A75</f>
        <v>Katarina Markt</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0</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0</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C:\Users\josip\AppData\Local\Microsoft\Windows\INetCache\Content.Outlook\DBI02KP0\[GFI-POD 2021 - JO.xls]RefStr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7" activePane="bottomLeft" state="frozen"/>
      <selection pane="topLeft" activeCell="A1" sqref="A1"/>
      <selection pane="bottomLeft" activeCell="I68" sqref="I68"/>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20" t="s">
        <v>696</v>
      </c>
      <c r="B2" s="321"/>
      <c r="C2" s="321"/>
      <c r="D2" s="321"/>
      <c r="E2" s="321"/>
      <c r="F2" s="321"/>
      <c r="G2" s="321"/>
      <c r="H2" s="321"/>
      <c r="I2" s="321"/>
      <c r="J2" s="321"/>
      <c r="K2" s="321"/>
      <c r="L2" s="321"/>
      <c r="M2" s="321"/>
      <c r="N2" s="322"/>
      <c r="O2" s="3"/>
      <c r="P2" s="50"/>
      <c r="Q2" s="49">
        <f>IF(F4&lt;&gt;"",YEAR(F4),"")</f>
        <v>2021</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44197</v>
      </c>
      <c r="D4" s="319"/>
      <c r="E4" s="7" t="s">
        <v>560</v>
      </c>
      <c r="F4" s="318">
        <v>44561</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57.21</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2021</v>
      </c>
      <c r="G12" s="313"/>
      <c r="H12" s="305" t="s">
        <v>1983</v>
      </c>
      <c r="I12" s="306"/>
      <c r="J12" s="306"/>
      <c r="K12" s="152"/>
      <c r="L12" s="152"/>
      <c r="M12" s="152"/>
      <c r="N12" s="152"/>
      <c r="P12" s="50" t="s">
        <v>1561</v>
      </c>
      <c r="Q12" s="51">
        <f>INT(VALUE(H27))/10</f>
        <v>176160.9</v>
      </c>
    </row>
    <row r="13" spans="4:17" ht="9.75" customHeight="1">
      <c r="D13" s="152"/>
      <c r="E13" s="158"/>
      <c r="H13" s="23"/>
      <c r="I13" s="159"/>
      <c r="J13" s="159"/>
      <c r="K13" s="152"/>
      <c r="L13" s="152"/>
      <c r="M13" s="152"/>
      <c r="N13" s="152"/>
      <c r="P13" s="50" t="s">
        <v>1561</v>
      </c>
      <c r="Q13" s="51">
        <f>INT(VALUE(M27))/50</f>
        <v>2400017.88</v>
      </c>
    </row>
    <row r="14" spans="1:17" ht="15">
      <c r="A14" s="289" t="s">
        <v>1312</v>
      </c>
      <c r="B14" s="289"/>
      <c r="C14" s="289"/>
      <c r="D14" s="160"/>
      <c r="E14" s="161"/>
      <c r="F14" s="287"/>
      <c r="G14" s="288"/>
      <c r="H14" s="288"/>
      <c r="I14" s="152"/>
      <c r="J14" s="310" t="s">
        <v>1978</v>
      </c>
      <c r="K14" s="311"/>
      <c r="L14" s="311"/>
      <c r="M14" s="311"/>
      <c r="N14" s="311"/>
      <c r="P14" s="50" t="s">
        <v>1316</v>
      </c>
      <c r="Q14" s="51">
        <f>INT(VALUE(C27))/100</f>
        <v>88848318.22</v>
      </c>
    </row>
    <row r="15" spans="1:17" ht="19.5" customHeight="1">
      <c r="A15" s="307">
        <f>Skriveni!B59</f>
        <v>194557609.26</v>
      </c>
      <c r="B15" s="308"/>
      <c r="C15" s="309"/>
      <c r="D15" s="56"/>
      <c r="E15" s="56"/>
      <c r="F15" s="56"/>
      <c r="G15" s="56"/>
      <c r="H15" s="56"/>
      <c r="I15" s="56"/>
      <c r="J15" s="56"/>
      <c r="K15" s="56"/>
      <c r="L15" s="56"/>
      <c r="M15" s="56"/>
      <c r="N15" s="56"/>
      <c r="P15" s="50" t="s">
        <v>887</v>
      </c>
      <c r="Q15" s="51">
        <f>LEN(Skriveni!B9)</f>
        <v>15</v>
      </c>
    </row>
    <row r="16" spans="4:17" ht="12.75" customHeight="1">
      <c r="D16" s="56"/>
      <c r="E16" s="56"/>
      <c r="F16" s="56"/>
      <c r="G16" s="56"/>
      <c r="H16" s="56"/>
      <c r="I16" s="56"/>
      <c r="P16" s="50" t="s">
        <v>888</v>
      </c>
      <c r="Q16" s="51">
        <f>INT(VALUE(C31))/100</f>
        <v>100</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6</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2982</v>
      </c>
      <c r="P19" s="50" t="s">
        <v>890</v>
      </c>
      <c r="Q19" s="51">
        <f>LEN(Skriveni!B12)</f>
        <v>11</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133</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7219</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2986</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10000</v>
      </c>
      <c r="D31" s="343" t="s">
        <v>929</v>
      </c>
      <c r="E31" s="344"/>
      <c r="F31" s="345" t="s">
        <v>2987</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2988</v>
      </c>
      <c r="D33" s="348"/>
      <c r="E33" s="348"/>
      <c r="F33" s="348"/>
      <c r="G33" s="348"/>
      <c r="H33" s="348"/>
      <c r="I33" s="348"/>
      <c r="J33" s="348"/>
      <c r="K33" s="348"/>
      <c r="L33" s="349"/>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2989</v>
      </c>
      <c r="D35" s="277"/>
      <c r="E35" s="277"/>
      <c r="F35" s="277"/>
      <c r="G35" s="277"/>
      <c r="H35" s="277"/>
      <c r="I35" s="278"/>
      <c r="J35" s="275" t="s">
        <v>1750</v>
      </c>
      <c r="K35" s="296"/>
      <c r="L35" s="282" t="s">
        <v>2990</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133</v>
      </c>
      <c r="D39" s="358" t="str">
        <f>IF(C39="","Upišite šifru grada/općine",IF(ISNA(LOOKUP(C39,A177:A732,A177:A732)),"Šifra grada/općine ne postoji",IF(LOOKUP(C39,A177:A732,A177:A732)&lt;&gt;C39,"Šifra grada/općine ne postoji",LOOKUP(C39,A177:A732,B177:B732))))</f>
        <v>Zagreb</v>
      </c>
      <c r="E39" s="359"/>
      <c r="F39" s="359"/>
      <c r="G39" s="359"/>
      <c r="H39" s="279" t="s">
        <v>2109</v>
      </c>
      <c r="I39" s="280"/>
      <c r="J39" s="54">
        <f>IF(C39&gt;0,LOOKUP(C39,A177:A732,C177:C732),"")</f>
        <v>21</v>
      </c>
      <c r="K39" s="350" t="str">
        <f>IF(J39="","Upišite šifru grada/općine",LOOKUP(J39,A153:A173,B153:B173))</f>
        <v>GRAD ZAGREB</v>
      </c>
      <c r="L39" s="350"/>
      <c r="M39" s="350"/>
      <c r="N39" s="350"/>
      <c r="P39" s="50" t="s">
        <v>896</v>
      </c>
      <c r="Q39" s="51">
        <f>C56+2*F56+3*C58+4*F58</f>
        <v>61</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2755</v>
      </c>
      <c r="D42" s="356" t="str">
        <f>IF(C42="","Upišite šifru razreda glavne djelatnosti",IF(ISNA(LOOKUP(C42,A736:A1351,A736:A1351)),"Šifra NKD-a ne postoji",IF(LOOKUP(C42,A736:A1351,A736:A1351)&lt;&gt;C42,"Šifra NKD-a ne postoji",LOOKUP(C42,A736:A1351,B736:B1351))))</f>
        <v>Ostalo istraživanje i eksperimentalni ...</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14</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1</v>
      </c>
      <c r="D50" s="379" t="str">
        <f>IF(C50="","Upišite oznaku veličine",IF(ISNA(LOOKUP(C50,A124:A127,A124:A127)),"Nepostojeća oznaka veličine",IF(LOOKUP(C50,A124:A127,A124:A127)&lt;&gt;C50,"Nepostojeća oznaka veličine",LOOKUP(C50,A124:A127,B124:B127))))</f>
        <v>Mikro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8</v>
      </c>
      <c r="D56" s="272" t="s">
        <v>2653</v>
      </c>
      <c r="E56" s="362"/>
      <c r="F56" s="40">
        <v>6</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7</v>
      </c>
      <c r="D58" s="354" t="s">
        <v>2653</v>
      </c>
      <c r="E58" s="354"/>
      <c r="F58" s="40">
        <v>5</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t="s">
        <v>2991</v>
      </c>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t="s">
        <v>2992</v>
      </c>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2993</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2994</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2995</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2996</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41" activePane="bottomLeft" state="frozen"/>
      <selection pane="topLeft" activeCell="A1" sqref="A1"/>
      <selection pane="bottomLeft" activeCell="J61" sqref="J6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08884831822; HCR CTRO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57456</v>
      </c>
      <c r="J10" s="66">
        <f>J11+J18+J28+J39+J44</f>
        <v>51035</v>
      </c>
    </row>
    <row r="11" spans="1:10" ht="13.5" customHeight="1">
      <c r="A11" s="390" t="s">
        <v>904</v>
      </c>
      <c r="B11" s="390"/>
      <c r="C11" s="390"/>
      <c r="D11" s="390"/>
      <c r="E11" s="390"/>
      <c r="F11" s="390"/>
      <c r="G11" s="15">
        <v>3</v>
      </c>
      <c r="H11" s="16"/>
      <c r="I11" s="66">
        <f>SUM(I12:I17)</f>
        <v>0</v>
      </c>
      <c r="J11" s="66">
        <f>SUM(J12:J17)</f>
        <v>0</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c r="J13" s="67"/>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57456</v>
      </c>
      <c r="J18" s="66">
        <f>SUM(J19:J27)</f>
        <v>51035</v>
      </c>
    </row>
    <row r="19" spans="1:10" ht="13.5" customHeight="1">
      <c r="A19" s="387" t="s">
        <v>733</v>
      </c>
      <c r="B19" s="387"/>
      <c r="C19" s="387"/>
      <c r="D19" s="387"/>
      <c r="E19" s="387"/>
      <c r="F19" s="387"/>
      <c r="G19" s="15">
        <v>11</v>
      </c>
      <c r="H19" s="16"/>
      <c r="I19" s="67"/>
      <c r="J19" s="67"/>
    </row>
    <row r="20" spans="1:10" ht="13.5" customHeight="1">
      <c r="A20" s="387" t="s">
        <v>796</v>
      </c>
      <c r="B20" s="387"/>
      <c r="C20" s="387"/>
      <c r="D20" s="387"/>
      <c r="E20" s="387"/>
      <c r="F20" s="387"/>
      <c r="G20" s="15">
        <v>12</v>
      </c>
      <c r="H20" s="16"/>
      <c r="I20" s="67"/>
      <c r="J20" s="67"/>
    </row>
    <row r="21" spans="1:10" ht="13.5" customHeight="1">
      <c r="A21" s="387" t="s">
        <v>734</v>
      </c>
      <c r="B21" s="387"/>
      <c r="C21" s="387"/>
      <c r="D21" s="387"/>
      <c r="E21" s="387"/>
      <c r="F21" s="387"/>
      <c r="G21" s="15">
        <v>13</v>
      </c>
      <c r="H21" s="16"/>
      <c r="I21" s="67">
        <v>57456</v>
      </c>
      <c r="J21" s="67">
        <v>51035</v>
      </c>
    </row>
    <row r="22" spans="1:10" ht="13.5" customHeight="1">
      <c r="A22" s="387" t="s">
        <v>405</v>
      </c>
      <c r="B22" s="387"/>
      <c r="C22" s="387"/>
      <c r="D22" s="387"/>
      <c r="E22" s="387"/>
      <c r="F22" s="387"/>
      <c r="G22" s="15">
        <v>14</v>
      </c>
      <c r="H22" s="16"/>
      <c r="I22" s="67"/>
      <c r="J22" s="67"/>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c r="J25" s="67"/>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1804764</v>
      </c>
      <c r="J45" s="66">
        <f>J46+J54+J61+J71</f>
        <v>1664374</v>
      </c>
    </row>
    <row r="46" spans="1:10" ht="13.5" customHeight="1">
      <c r="A46" s="390" t="s">
        <v>1264</v>
      </c>
      <c r="B46" s="390"/>
      <c r="C46" s="390"/>
      <c r="D46" s="390"/>
      <c r="E46" s="390"/>
      <c r="F46" s="390"/>
      <c r="G46" s="15">
        <v>38</v>
      </c>
      <c r="H46" s="16"/>
      <c r="I46" s="66">
        <f>SUM(I47:I53)</f>
        <v>0</v>
      </c>
      <c r="J46" s="66">
        <f>SUM(J47:J53)</f>
        <v>0</v>
      </c>
    </row>
    <row r="47" spans="1:10" ht="13.5" customHeight="1">
      <c r="A47" s="387" t="s">
        <v>1892</v>
      </c>
      <c r="B47" s="387"/>
      <c r="C47" s="387"/>
      <c r="D47" s="387"/>
      <c r="E47" s="387"/>
      <c r="F47" s="387"/>
      <c r="G47" s="15">
        <v>39</v>
      </c>
      <c r="H47" s="16"/>
      <c r="I47" s="67"/>
      <c r="J47" s="67"/>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132029</v>
      </c>
      <c r="J54" s="66">
        <f>SUM(J55:J60)</f>
        <v>70568</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110625</v>
      </c>
      <c r="J57" s="67">
        <v>7500</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v>21085</v>
      </c>
      <c r="J59" s="67">
        <v>25785</v>
      </c>
    </row>
    <row r="60" spans="1:10" ht="13.5" customHeight="1">
      <c r="A60" s="387" t="s">
        <v>1255</v>
      </c>
      <c r="B60" s="387"/>
      <c r="C60" s="387"/>
      <c r="D60" s="387"/>
      <c r="E60" s="387"/>
      <c r="F60" s="387"/>
      <c r="G60" s="15">
        <v>52</v>
      </c>
      <c r="H60" s="16"/>
      <c r="I60" s="67">
        <v>319</v>
      </c>
      <c r="J60" s="67">
        <v>37283</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1672735</v>
      </c>
      <c r="J71" s="67">
        <v>1593806</v>
      </c>
    </row>
    <row r="72" spans="1:10" ht="24.75" customHeight="1">
      <c r="A72" s="385" t="s">
        <v>591</v>
      </c>
      <c r="B72" s="385"/>
      <c r="C72" s="385"/>
      <c r="D72" s="385"/>
      <c r="E72" s="385"/>
      <c r="F72" s="385"/>
      <c r="G72" s="15">
        <v>64</v>
      </c>
      <c r="H72" s="16"/>
      <c r="I72" s="67"/>
      <c r="J72" s="67"/>
    </row>
    <row r="73" spans="1:10" ht="13.5" customHeight="1">
      <c r="A73" s="385" t="s">
        <v>1267</v>
      </c>
      <c r="B73" s="385"/>
      <c r="C73" s="385"/>
      <c r="D73" s="385"/>
      <c r="E73" s="385"/>
      <c r="F73" s="385"/>
      <c r="G73" s="15">
        <v>65</v>
      </c>
      <c r="H73" s="16"/>
      <c r="I73" s="66">
        <f>I9+I10+I45+I72</f>
        <v>1862220</v>
      </c>
      <c r="J73" s="66">
        <f>J9+J10+J45+J72</f>
        <v>1715409</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1555615</v>
      </c>
      <c r="J76" s="66">
        <f>J77+J78+J79+J85+J86+J92+J95+J98</f>
        <v>1566285</v>
      </c>
      <c r="L76" s="2" t="s">
        <v>1209</v>
      </c>
    </row>
    <row r="77" spans="1:10" ht="13.5" customHeight="1">
      <c r="A77" s="390" t="s">
        <v>1857</v>
      </c>
      <c r="B77" s="390"/>
      <c r="C77" s="390"/>
      <c r="D77" s="390"/>
      <c r="E77" s="390"/>
      <c r="F77" s="390"/>
      <c r="G77" s="15">
        <v>68</v>
      </c>
      <c r="H77" s="16"/>
      <c r="I77" s="67">
        <v>92800</v>
      </c>
      <c r="J77" s="67">
        <v>92800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896800</v>
      </c>
      <c r="J92" s="66">
        <f>J93-J94</f>
        <v>1462815</v>
      </c>
      <c r="L92" s="2" t="s">
        <v>1209</v>
      </c>
    </row>
    <row r="93" spans="1:10" ht="13.5" customHeight="1">
      <c r="A93" s="387" t="s">
        <v>2830</v>
      </c>
      <c r="B93" s="387"/>
      <c r="C93" s="387"/>
      <c r="D93" s="387"/>
      <c r="E93" s="387"/>
      <c r="F93" s="387"/>
      <c r="G93" s="15">
        <v>84</v>
      </c>
      <c r="H93" s="16"/>
      <c r="I93" s="67">
        <v>896800</v>
      </c>
      <c r="J93" s="67">
        <v>1462815</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c r="I95" s="66">
        <f>I96-I97</f>
        <v>566015</v>
      </c>
      <c r="J95" s="66">
        <f>J96-J97</f>
        <v>10670</v>
      </c>
      <c r="L95" s="2" t="s">
        <v>1209</v>
      </c>
    </row>
    <row r="96" spans="1:10" ht="13.5" customHeight="1">
      <c r="A96" s="387" t="s">
        <v>1257</v>
      </c>
      <c r="B96" s="387"/>
      <c r="C96" s="387"/>
      <c r="D96" s="387"/>
      <c r="E96" s="387"/>
      <c r="F96" s="387"/>
      <c r="G96" s="15">
        <v>87</v>
      </c>
      <c r="H96" s="16"/>
      <c r="I96" s="67">
        <v>566015</v>
      </c>
      <c r="J96" s="67">
        <v>10670</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0</v>
      </c>
      <c r="J106" s="66">
        <f>SUM(J107:J117)</f>
        <v>0</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c r="J112" s="67"/>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145600</v>
      </c>
      <c r="J118" s="66">
        <f>SUM(J119:J132)</f>
        <v>128131</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c r="J124" s="67"/>
    </row>
    <row r="125" spans="1:10" ht="13.5" customHeight="1">
      <c r="A125" s="387" t="s">
        <v>2016</v>
      </c>
      <c r="B125" s="387"/>
      <c r="C125" s="387"/>
      <c r="D125" s="387"/>
      <c r="E125" s="387"/>
      <c r="F125" s="387"/>
      <c r="G125" s="15">
        <v>116</v>
      </c>
      <c r="H125" s="16"/>
      <c r="I125" s="67">
        <v>5300</v>
      </c>
      <c r="J125" s="67"/>
    </row>
    <row r="126" spans="1:10" ht="13.5" customHeight="1">
      <c r="A126" s="387" t="s">
        <v>2017</v>
      </c>
      <c r="B126" s="387"/>
      <c r="C126" s="387"/>
      <c r="D126" s="387"/>
      <c r="E126" s="387"/>
      <c r="F126" s="387"/>
      <c r="G126" s="15">
        <v>117</v>
      </c>
      <c r="H126" s="16"/>
      <c r="I126" s="67">
        <v>14827</v>
      </c>
      <c r="J126" s="67">
        <v>13971</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62996</v>
      </c>
      <c r="J128" s="67">
        <v>55717</v>
      </c>
    </row>
    <row r="129" spans="1:10" ht="13.5" customHeight="1">
      <c r="A129" s="387" t="s">
        <v>2023</v>
      </c>
      <c r="B129" s="387"/>
      <c r="C129" s="387"/>
      <c r="D129" s="387"/>
      <c r="E129" s="387"/>
      <c r="F129" s="387"/>
      <c r="G129" s="15">
        <v>120</v>
      </c>
      <c r="H129" s="16"/>
      <c r="I129" s="67">
        <v>46137</v>
      </c>
      <c r="J129" s="67">
        <v>35033</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16340</v>
      </c>
      <c r="J132" s="67">
        <v>23410</v>
      </c>
    </row>
    <row r="133" spans="1:10" ht="24.75" customHeight="1">
      <c r="A133" s="385" t="s">
        <v>593</v>
      </c>
      <c r="B133" s="385"/>
      <c r="C133" s="385"/>
      <c r="D133" s="385"/>
      <c r="E133" s="385"/>
      <c r="F133" s="385"/>
      <c r="G133" s="15">
        <v>124</v>
      </c>
      <c r="H133" s="16"/>
      <c r="I133" s="67">
        <v>161005</v>
      </c>
      <c r="J133" s="67">
        <v>20993</v>
      </c>
    </row>
    <row r="134" spans="1:10" ht="13.5" customHeight="1">
      <c r="A134" s="385" t="s">
        <v>360</v>
      </c>
      <c r="B134" s="385"/>
      <c r="C134" s="385"/>
      <c r="D134" s="385"/>
      <c r="E134" s="385"/>
      <c r="F134" s="385"/>
      <c r="G134" s="15">
        <v>125</v>
      </c>
      <c r="H134" s="16"/>
      <c r="I134" s="66">
        <f>I76+I99+I106+I118+I133</f>
        <v>1862220</v>
      </c>
      <c r="J134" s="66">
        <f>J76+J99+J106+J118+J133</f>
        <v>1715409</v>
      </c>
    </row>
    <row r="135" spans="1:10" ht="13.5" customHeight="1">
      <c r="A135" s="386" t="s">
        <v>1512</v>
      </c>
      <c r="B135" s="386"/>
      <c r="C135" s="386"/>
      <c r="D135" s="386"/>
      <c r="E135" s="386"/>
      <c r="F135" s="386"/>
      <c r="G135" s="17">
        <v>126</v>
      </c>
      <c r="H135" s="18"/>
      <c r="I135" s="68"/>
      <c r="J135" s="68"/>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J10" sqref="J10"/>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01.01.2021. do 31.12.2021.</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08884831822; HCR CTRO D.O.O.</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3394188</v>
      </c>
      <c r="J8" s="80">
        <f>SUM(J9:J13)</f>
        <v>2052164</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2643405</v>
      </c>
      <c r="J10" s="67">
        <v>1934012</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750783</v>
      </c>
      <c r="J13" s="67">
        <v>118152</v>
      </c>
    </row>
    <row r="14" spans="1:10" s="2" customFormat="1" ht="14.25" customHeight="1">
      <c r="A14" s="385" t="s">
        <v>2492</v>
      </c>
      <c r="B14" s="385"/>
      <c r="C14" s="385"/>
      <c r="D14" s="385"/>
      <c r="E14" s="385"/>
      <c r="F14" s="385"/>
      <c r="G14" s="15">
        <v>133</v>
      </c>
      <c r="H14" s="16"/>
      <c r="I14" s="66">
        <f>I15+I16+I20+I24+I25+I26+I29+I36</f>
        <v>2795867</v>
      </c>
      <c r="J14" s="66">
        <f>J15+J16+J20+J24+J25+J26+J29+J36</f>
        <v>2046842</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630828</v>
      </c>
      <c r="J16" s="66">
        <f>SUM(J17:J19)</f>
        <v>617101</v>
      </c>
    </row>
    <row r="17" spans="1:10" s="2" customFormat="1" ht="14.25" customHeight="1">
      <c r="A17" s="413" t="s">
        <v>1273</v>
      </c>
      <c r="B17" s="413"/>
      <c r="C17" s="413"/>
      <c r="D17" s="413"/>
      <c r="E17" s="413"/>
      <c r="F17" s="413"/>
      <c r="G17" s="15">
        <v>136</v>
      </c>
      <c r="H17" s="16"/>
      <c r="I17" s="67">
        <v>104119</v>
      </c>
      <c r="J17" s="67">
        <v>120041</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v>526709</v>
      </c>
      <c r="J19" s="67">
        <v>497060</v>
      </c>
    </row>
    <row r="20" spans="1:10" s="2" customFormat="1" ht="14.25" customHeight="1">
      <c r="A20" s="387" t="s">
        <v>2494</v>
      </c>
      <c r="B20" s="387"/>
      <c r="C20" s="387"/>
      <c r="D20" s="387"/>
      <c r="E20" s="387"/>
      <c r="F20" s="387"/>
      <c r="G20" s="15">
        <v>139</v>
      </c>
      <c r="H20" s="16"/>
      <c r="I20" s="66">
        <f>SUM(I21:I23)</f>
        <v>1317959</v>
      </c>
      <c r="J20" s="66">
        <f>SUM(J21:J23)</f>
        <v>1036746</v>
      </c>
    </row>
    <row r="21" spans="1:10" s="2" customFormat="1" ht="14.25" customHeight="1">
      <c r="A21" s="413" t="s">
        <v>960</v>
      </c>
      <c r="B21" s="413"/>
      <c r="C21" s="413"/>
      <c r="D21" s="413"/>
      <c r="E21" s="413"/>
      <c r="F21" s="413"/>
      <c r="G21" s="15">
        <v>140</v>
      </c>
      <c r="H21" s="16"/>
      <c r="I21" s="67">
        <v>795354</v>
      </c>
      <c r="J21" s="67">
        <v>642174</v>
      </c>
    </row>
    <row r="22" spans="1:10" s="2" customFormat="1" ht="14.25" customHeight="1">
      <c r="A22" s="413" t="s">
        <v>1883</v>
      </c>
      <c r="B22" s="413"/>
      <c r="C22" s="413"/>
      <c r="D22" s="413"/>
      <c r="E22" s="413"/>
      <c r="F22" s="413"/>
      <c r="G22" s="15">
        <v>141</v>
      </c>
      <c r="H22" s="16"/>
      <c r="I22" s="67">
        <v>335941</v>
      </c>
      <c r="J22" s="67">
        <v>247737</v>
      </c>
    </row>
    <row r="23" spans="1:10" s="2" customFormat="1" ht="14.25" customHeight="1">
      <c r="A23" s="413" t="s">
        <v>1884</v>
      </c>
      <c r="B23" s="413"/>
      <c r="C23" s="413"/>
      <c r="D23" s="413"/>
      <c r="E23" s="413"/>
      <c r="F23" s="413"/>
      <c r="G23" s="15">
        <v>142</v>
      </c>
      <c r="H23" s="16"/>
      <c r="I23" s="67">
        <v>186664</v>
      </c>
      <c r="J23" s="67">
        <v>146835</v>
      </c>
    </row>
    <row r="24" spans="1:10" s="2" customFormat="1" ht="14.25" customHeight="1">
      <c r="A24" s="387" t="s">
        <v>1006</v>
      </c>
      <c r="B24" s="387"/>
      <c r="C24" s="387"/>
      <c r="D24" s="387"/>
      <c r="E24" s="387"/>
      <c r="F24" s="387"/>
      <c r="G24" s="15">
        <v>143</v>
      </c>
      <c r="H24" s="16"/>
      <c r="I24" s="67">
        <v>64387</v>
      </c>
      <c r="J24" s="67">
        <v>33814</v>
      </c>
    </row>
    <row r="25" spans="1:10" s="2" customFormat="1" ht="14.25" customHeight="1">
      <c r="A25" s="387" t="s">
        <v>1007</v>
      </c>
      <c r="B25" s="387"/>
      <c r="C25" s="387"/>
      <c r="D25" s="387"/>
      <c r="E25" s="387"/>
      <c r="F25" s="387"/>
      <c r="G25" s="15">
        <v>144</v>
      </c>
      <c r="H25" s="16"/>
      <c r="I25" s="67">
        <v>462518</v>
      </c>
      <c r="J25" s="67">
        <v>357534</v>
      </c>
    </row>
    <row r="26" spans="1:12" s="2" customFormat="1" ht="14.25" customHeight="1">
      <c r="A26" s="387" t="s">
        <v>2495</v>
      </c>
      <c r="B26" s="387"/>
      <c r="C26" s="387"/>
      <c r="D26" s="387"/>
      <c r="E26" s="387"/>
      <c r="F26" s="387"/>
      <c r="G26" s="15">
        <v>145</v>
      </c>
      <c r="H26" s="16"/>
      <c r="I26" s="66">
        <f>SUM(I27:I28)</f>
        <v>63221</v>
      </c>
      <c r="J26" s="66">
        <f>SUM(J27:J28)</f>
        <v>0</v>
      </c>
      <c r="L26" s="2" t="s">
        <v>1209</v>
      </c>
    </row>
    <row r="27" spans="1:12" s="2" customFormat="1" ht="14.25" customHeight="1">
      <c r="A27" s="413" t="s">
        <v>1275</v>
      </c>
      <c r="B27" s="413"/>
      <c r="C27" s="413"/>
      <c r="D27" s="413"/>
      <c r="E27" s="413"/>
      <c r="F27" s="413"/>
      <c r="G27" s="15">
        <v>146</v>
      </c>
      <c r="H27" s="16"/>
      <c r="I27" s="67">
        <v>63221</v>
      </c>
      <c r="J27" s="67"/>
      <c r="L27" s="2" t="s">
        <v>1209</v>
      </c>
    </row>
    <row r="28" spans="1:12" s="2" customFormat="1" ht="14.25" customHeight="1">
      <c r="A28" s="413" t="s">
        <v>1276</v>
      </c>
      <c r="B28" s="413"/>
      <c r="C28" s="413"/>
      <c r="D28" s="413"/>
      <c r="E28" s="413"/>
      <c r="F28" s="413"/>
      <c r="G28" s="15">
        <v>147</v>
      </c>
      <c r="H28" s="16"/>
      <c r="I28" s="67"/>
      <c r="J28" s="67"/>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v>256954</v>
      </c>
      <c r="J36" s="67">
        <v>1647</v>
      </c>
    </row>
    <row r="37" spans="1:10" s="2" customFormat="1" ht="14.25" customHeight="1">
      <c r="A37" s="385" t="s">
        <v>2497</v>
      </c>
      <c r="B37" s="385"/>
      <c r="C37" s="385"/>
      <c r="D37" s="385"/>
      <c r="E37" s="385"/>
      <c r="F37" s="385"/>
      <c r="G37" s="15">
        <v>156</v>
      </c>
      <c r="H37" s="16"/>
      <c r="I37" s="66">
        <f>SUM(I38:I47)</f>
        <v>6735</v>
      </c>
      <c r="J37" s="66">
        <f>SUM(J38:J47)</f>
        <v>7527</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186</v>
      </c>
      <c r="J44" s="67">
        <v>120</v>
      </c>
    </row>
    <row r="45" spans="1:10" s="2" customFormat="1" ht="14.25" customHeight="1">
      <c r="A45" s="387" t="s">
        <v>2961</v>
      </c>
      <c r="B45" s="387"/>
      <c r="C45" s="387"/>
      <c r="D45" s="387"/>
      <c r="E45" s="387"/>
      <c r="F45" s="387"/>
      <c r="G45" s="15">
        <v>164</v>
      </c>
      <c r="H45" s="16"/>
      <c r="I45" s="67">
        <v>6549</v>
      </c>
      <c r="J45" s="67">
        <v>7407</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9430</v>
      </c>
      <c r="J48" s="66">
        <f>SUM(J49:J55)</f>
        <v>470</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c r="J51" s="67"/>
    </row>
    <row r="52" spans="1:10" s="2" customFormat="1" ht="14.25" customHeight="1">
      <c r="A52" s="408" t="s">
        <v>1090</v>
      </c>
      <c r="B52" s="408"/>
      <c r="C52" s="408"/>
      <c r="D52" s="408"/>
      <c r="E52" s="408"/>
      <c r="F52" s="408"/>
      <c r="G52" s="15">
        <v>171</v>
      </c>
      <c r="H52" s="16"/>
      <c r="I52" s="67">
        <v>9430</v>
      </c>
      <c r="J52" s="67">
        <v>470</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3400923</v>
      </c>
      <c r="J60" s="66">
        <f>J8+J37+J56+J57</f>
        <v>2059691</v>
      </c>
    </row>
    <row r="61" spans="1:10" s="2" customFormat="1" ht="14.25" customHeight="1">
      <c r="A61" s="385" t="s">
        <v>2500</v>
      </c>
      <c r="B61" s="385"/>
      <c r="C61" s="385"/>
      <c r="D61" s="385"/>
      <c r="E61" s="385"/>
      <c r="F61" s="385"/>
      <c r="G61" s="15">
        <v>180</v>
      </c>
      <c r="H61" s="16"/>
      <c r="I61" s="66">
        <f>I14+I48+I58+I59</f>
        <v>2805297</v>
      </c>
      <c r="J61" s="66">
        <f>J14+J48+J58+J59</f>
        <v>2047312</v>
      </c>
    </row>
    <row r="62" spans="1:12" s="2" customFormat="1" ht="14.25" customHeight="1">
      <c r="A62" s="385" t="s">
        <v>2501</v>
      </c>
      <c r="B62" s="385"/>
      <c r="C62" s="385"/>
      <c r="D62" s="385"/>
      <c r="E62" s="385"/>
      <c r="F62" s="385"/>
      <c r="G62" s="15">
        <v>181</v>
      </c>
      <c r="H62" s="16"/>
      <c r="I62" s="66">
        <f>I60-I61</f>
        <v>595626</v>
      </c>
      <c r="J62" s="66">
        <f>J60-J61</f>
        <v>12379</v>
      </c>
      <c r="L62" s="2" t="s">
        <v>1209</v>
      </c>
    </row>
    <row r="63" spans="1:10" s="2" customFormat="1" ht="14.25" customHeight="1">
      <c r="A63" s="408" t="s">
        <v>2502</v>
      </c>
      <c r="B63" s="408"/>
      <c r="C63" s="408"/>
      <c r="D63" s="408"/>
      <c r="E63" s="408"/>
      <c r="F63" s="408"/>
      <c r="G63" s="15">
        <v>182</v>
      </c>
      <c r="H63" s="16"/>
      <c r="I63" s="66">
        <f>IF(I60&gt;I61,I60-I61,0)</f>
        <v>595626</v>
      </c>
      <c r="J63" s="66">
        <f>IF(J60&gt;J61,J60-J61,0)</f>
        <v>12379</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v>29611</v>
      </c>
      <c r="J65" s="67">
        <v>1709</v>
      </c>
      <c r="L65" s="2" t="s">
        <v>1209</v>
      </c>
    </row>
    <row r="66" spans="1:12" s="2" customFormat="1" ht="14.25" customHeight="1">
      <c r="A66" s="385" t="s">
        <v>2504</v>
      </c>
      <c r="B66" s="385"/>
      <c r="C66" s="385"/>
      <c r="D66" s="385"/>
      <c r="E66" s="385"/>
      <c r="F66" s="385"/>
      <c r="G66" s="15">
        <v>185</v>
      </c>
      <c r="H66" s="16"/>
      <c r="I66" s="66">
        <f>I62-I65</f>
        <v>566015</v>
      </c>
      <c r="J66" s="66">
        <f>J62-J65</f>
        <v>10670</v>
      </c>
      <c r="L66" s="2" t="s">
        <v>1209</v>
      </c>
    </row>
    <row r="67" spans="1:10" s="2" customFormat="1" ht="14.25" customHeight="1">
      <c r="A67" s="408" t="s">
        <v>2505</v>
      </c>
      <c r="B67" s="408"/>
      <c r="C67" s="408"/>
      <c r="D67" s="408"/>
      <c r="E67" s="408"/>
      <c r="F67" s="408"/>
      <c r="G67" s="15">
        <v>186</v>
      </c>
      <c r="H67" s="16"/>
      <c r="I67" s="66">
        <f>IF(I66&gt;0,I66,0)</f>
        <v>566015</v>
      </c>
      <c r="J67" s="66">
        <f>IF(J66&gt;0,J66,0)</f>
        <v>10670</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4" t="s">
        <v>2710</v>
      </c>
      <c r="B87" s="424"/>
      <c r="C87" s="424"/>
      <c r="D87" s="424"/>
      <c r="E87" s="424"/>
      <c r="F87" s="424"/>
      <c r="G87" s="17">
        <v>203</v>
      </c>
      <c r="H87" s="18"/>
      <c r="I87" s="74"/>
      <c r="J87" s="74"/>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4" t="s">
        <v>1099</v>
      </c>
      <c r="B113" s="424"/>
      <c r="C113" s="424"/>
      <c r="D113" s="424"/>
      <c r="E113" s="424"/>
      <c r="F113" s="424"/>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42:F42"/>
    <mergeCell ref="A43:F43"/>
    <mergeCell ref="A44:F44"/>
    <mergeCell ref="A37:F37"/>
    <mergeCell ref="A32:F32"/>
    <mergeCell ref="A102:F102"/>
    <mergeCell ref="A87:F87"/>
    <mergeCell ref="A50:F50"/>
    <mergeCell ref="A51:F51"/>
    <mergeCell ref="A57:F57"/>
    <mergeCell ref="A58:F58"/>
    <mergeCell ref="A59:F59"/>
    <mergeCell ref="A60:F60"/>
    <mergeCell ref="A62:F62"/>
    <mergeCell ref="A41:F41"/>
    <mergeCell ref="A28:F28"/>
    <mergeCell ref="A30:F30"/>
    <mergeCell ref="A33:F33"/>
    <mergeCell ref="A56:F56"/>
    <mergeCell ref="A61:F61"/>
    <mergeCell ref="A48:F48"/>
    <mergeCell ref="A46:F46"/>
    <mergeCell ref="A47:F47"/>
    <mergeCell ref="A49:F49"/>
    <mergeCell ref="A20:F20"/>
    <mergeCell ref="A39:F39"/>
    <mergeCell ref="A40:F40"/>
    <mergeCell ref="A38:F38"/>
    <mergeCell ref="A35:F35"/>
    <mergeCell ref="A45:F45"/>
    <mergeCell ref="A5:J5"/>
    <mergeCell ref="A6:F6"/>
    <mergeCell ref="A2:I2"/>
    <mergeCell ref="A3:I3"/>
    <mergeCell ref="J2:J3"/>
    <mergeCell ref="A31:F31"/>
    <mergeCell ref="A16:F16"/>
    <mergeCell ref="A23:F23"/>
    <mergeCell ref="A24:F24"/>
    <mergeCell ref="A15:F15"/>
    <mergeCell ref="A88:J88"/>
    <mergeCell ref="A18:F18"/>
    <mergeCell ref="A19:F19"/>
    <mergeCell ref="A26:F26"/>
    <mergeCell ref="A27:F27"/>
    <mergeCell ref="A29:F29"/>
    <mergeCell ref="A36:F36"/>
    <mergeCell ref="A34:F34"/>
    <mergeCell ref="A71:F71"/>
    <mergeCell ref="A55:F55"/>
    <mergeCell ref="A13:F13"/>
    <mergeCell ref="A21:F21"/>
    <mergeCell ref="A9:F9"/>
    <mergeCell ref="A8:F8"/>
    <mergeCell ref="A22:F22"/>
    <mergeCell ref="A7:F7"/>
    <mergeCell ref="A11:F11"/>
    <mergeCell ref="A17:F17"/>
    <mergeCell ref="A25:F25"/>
    <mergeCell ref="A12:F12"/>
    <mergeCell ref="A10:F10"/>
    <mergeCell ref="A14:F14"/>
    <mergeCell ref="A72:F72"/>
    <mergeCell ref="A68:F68"/>
    <mergeCell ref="A67:F67"/>
    <mergeCell ref="A65:F65"/>
    <mergeCell ref="A66:F66"/>
    <mergeCell ref="A64:F64"/>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5" activePane="bottomLeft" state="frozen"/>
      <selection pane="topLeft" activeCell="A1" sqref="A1"/>
      <selection pane="bottomLeft" activeCell="J73" sqref="J73"/>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01.01.2021. do 31.12.2021.</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08884831822; HCR CTRO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1.25">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08884831822; HCR CTRO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08884831822; HCR CTRO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40:F40"/>
    <mergeCell ref="A46:F46"/>
    <mergeCell ref="A44:F44"/>
    <mergeCell ref="A34:F34"/>
    <mergeCell ref="A54:F54"/>
    <mergeCell ref="A53:F53"/>
    <mergeCell ref="A50:F50"/>
    <mergeCell ref="A48:F48"/>
    <mergeCell ref="A51:F51"/>
    <mergeCell ref="A33:F33"/>
    <mergeCell ref="A41:F41"/>
    <mergeCell ref="A42:F42"/>
    <mergeCell ref="A36:F36"/>
    <mergeCell ref="A49:F49"/>
    <mergeCell ref="A37:F37"/>
    <mergeCell ref="A39:F39"/>
    <mergeCell ref="A38:J38"/>
    <mergeCell ref="A52:F52"/>
    <mergeCell ref="A21:F21"/>
    <mergeCell ref="A45:F45"/>
    <mergeCell ref="A43:F43"/>
    <mergeCell ref="A32:F32"/>
    <mergeCell ref="A35:F35"/>
    <mergeCell ref="A47:F47"/>
    <mergeCell ref="A19:F19"/>
    <mergeCell ref="A30:F30"/>
    <mergeCell ref="A31:F31"/>
    <mergeCell ref="A28:F28"/>
    <mergeCell ref="A29:F29"/>
    <mergeCell ref="A20:F20"/>
    <mergeCell ref="A24:F24"/>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08884831822; HCR CTRO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HP</cp:lastModifiedBy>
  <cp:lastPrinted>2022-04-06T12:32:49Z</cp:lastPrinted>
  <dcterms:created xsi:type="dcterms:W3CDTF">2008-10-17T11:51:54Z</dcterms:created>
  <dcterms:modified xsi:type="dcterms:W3CDTF">2023-05-08T10:36:06Z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